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HA\2020\"/>
    </mc:Choice>
  </mc:AlternateContent>
  <xr:revisionPtr revIDLastSave="0" documentId="8_{90FD6296-4B86-4911-B5C7-FBAD69F2EE4A}" xr6:coauthVersionLast="46" xr6:coauthVersionMax="46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TABLA (B)" sheetId="2" state="hidden" r:id="rId1"/>
    <sheet name="Hoja1" sheetId="5" state="hidden" r:id="rId2"/>
    <sheet name="Plan de trabajo" sheetId="6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AC35" i="6" l="1"/>
  <c r="AA35" i="6"/>
  <c r="Y35" i="6"/>
  <c r="W35" i="6"/>
  <c r="U35" i="6"/>
  <c r="S35" i="6"/>
  <c r="Q35" i="6"/>
  <c r="O35" i="6"/>
  <c r="M35" i="6"/>
  <c r="K35" i="6"/>
  <c r="I35" i="6"/>
  <c r="G35" i="6"/>
  <c r="E35" i="6"/>
  <c r="AC34" i="6"/>
  <c r="AA34" i="6"/>
  <c r="Y34" i="6"/>
  <c r="W34" i="6"/>
  <c r="U34" i="6"/>
  <c r="S34" i="6"/>
  <c r="Q34" i="6"/>
  <c r="O34" i="6"/>
  <c r="M34" i="6"/>
  <c r="K34" i="6"/>
  <c r="I34" i="6"/>
  <c r="G34" i="6"/>
  <c r="E34" i="6"/>
  <c r="D34" i="6" l="1"/>
  <c r="G36" i="6"/>
  <c r="K36" i="6"/>
  <c r="O36" i="6"/>
  <c r="S36" i="6"/>
  <c r="W36" i="6"/>
  <c r="E36" i="6"/>
  <c r="I36" i="6"/>
  <c r="M36" i="6"/>
  <c r="Q36" i="6"/>
  <c r="U36" i="6"/>
  <c r="Y36" i="6"/>
  <c r="AC36" i="6"/>
  <c r="AA36" i="6"/>
  <c r="D35" i="6"/>
  <c r="D37" i="6" l="1"/>
  <c r="A59" i="6" s="1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L23" i="2" s="1"/>
  <c r="E23" i="2"/>
  <c r="D23" i="2"/>
  <c r="H21" i="2"/>
  <c r="G21" i="2"/>
  <c r="F21" i="2"/>
  <c r="E21" i="2"/>
  <c r="D21" i="2"/>
  <c r="H20" i="2"/>
  <c r="G20" i="2"/>
  <c r="F20" i="2"/>
  <c r="L20" i="2" s="1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3" i="2"/>
  <c r="G13" i="2"/>
  <c r="F13" i="2"/>
  <c r="L13" i="2" s="1"/>
  <c r="E13" i="2"/>
  <c r="D13" i="2"/>
  <c r="H12" i="2"/>
  <c r="G12" i="2"/>
  <c r="F12" i="2"/>
  <c r="E12" i="2"/>
  <c r="D12" i="2"/>
  <c r="H11" i="2"/>
  <c r="G11" i="2"/>
  <c r="F11" i="2"/>
  <c r="L11" i="2" s="1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6" i="2"/>
  <c r="G6" i="2"/>
  <c r="F6" i="2"/>
  <c r="E6" i="2"/>
  <c r="D6" i="2"/>
  <c r="I6" i="2" s="1"/>
  <c r="H5" i="2"/>
  <c r="G5" i="2"/>
  <c r="F5" i="2"/>
  <c r="L5" i="2" s="1"/>
  <c r="E5" i="2"/>
  <c r="D5" i="2"/>
  <c r="H4" i="2"/>
  <c r="G4" i="2"/>
  <c r="F4" i="2"/>
  <c r="E4" i="2"/>
  <c r="D4" i="2"/>
  <c r="H3" i="2"/>
  <c r="I3" i="2" s="1"/>
  <c r="G3" i="2"/>
  <c r="F3" i="2"/>
  <c r="E3" i="2"/>
  <c r="D3" i="2"/>
  <c r="L12" i="2"/>
  <c r="L6" i="2"/>
  <c r="L16" i="2"/>
  <c r="L24" i="2"/>
  <c r="L25" i="2"/>
  <c r="L17" i="2"/>
  <c r="L18" i="2"/>
  <c r="L19" i="2"/>
  <c r="L21" i="2"/>
  <c r="L15" i="2"/>
  <c r="L9" i="2"/>
  <c r="L10" i="2"/>
  <c r="L8" i="2"/>
  <c r="L4" i="2"/>
  <c r="L3" i="2"/>
  <c r="I4" i="2"/>
  <c r="I5" i="2" l="1"/>
  <c r="K24" i="2"/>
  <c r="K23" i="2"/>
  <c r="K16" i="2"/>
  <c r="K17" i="2"/>
  <c r="K18" i="2"/>
  <c r="K19" i="2"/>
  <c r="J21" i="2"/>
  <c r="K15" i="2"/>
  <c r="K9" i="2"/>
  <c r="K10" i="2"/>
  <c r="K11" i="2"/>
  <c r="J13" i="2"/>
  <c r="K8" i="2"/>
  <c r="J4" i="2"/>
  <c r="J5" i="2"/>
  <c r="J6" i="2"/>
  <c r="J25" i="2"/>
  <c r="J24" i="2"/>
  <c r="J23" i="2"/>
  <c r="J20" i="2"/>
  <c r="J19" i="2"/>
  <c r="J18" i="2"/>
  <c r="J17" i="2"/>
  <c r="J16" i="2"/>
  <c r="J15" i="2"/>
  <c r="J12" i="2"/>
  <c r="J11" i="2"/>
  <c r="J10" i="2"/>
  <c r="J9" i="2"/>
  <c r="J8" i="2"/>
  <c r="K5" i="2"/>
  <c r="K4" i="2"/>
  <c r="K3" i="2"/>
  <c r="J3" i="2"/>
  <c r="K6" i="2" l="1"/>
  <c r="K25" i="2"/>
  <c r="K13" i="2"/>
  <c r="K12" i="2"/>
  <c r="K21" i="2"/>
  <c r="K20" i="2"/>
  <c r="I8" i="2"/>
  <c r="I9" i="2"/>
  <c r="I10" i="2"/>
  <c r="I11" i="2"/>
  <c r="I12" i="2"/>
  <c r="I13" i="2"/>
  <c r="I15" i="2"/>
  <c r="I16" i="2"/>
  <c r="I17" i="2"/>
  <c r="I18" i="2"/>
  <c r="I19" i="2"/>
  <c r="I20" i="2"/>
  <c r="I21" i="2"/>
  <c r="I23" i="2"/>
  <c r="I24" i="2"/>
  <c r="I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Suarez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Camilo Suarez:</t>
        </r>
        <r>
          <rPr>
            <sz val="9"/>
            <color indexed="81"/>
            <rFont val="Tahoma"/>
            <family val="2"/>
          </rPr>
          <t xml:space="preserve">
Establece la percepción que tiene el servidor sobre los beneficios sociales que crea la Entidad, a
través de actividades de tipo cultural, formativo o recreativo, en los que puede participar de manera
voluntaria, en algunas ocasiones de manera gratuita o a un bajo costo.
En el caso de los contratistas, son todos aquellos beneficios de tipo cultural, formativo o recreativo,
que a través de alianzas o convenios se les ofrece y en los que pueden participar de manera
voluntaria, en algunas ocasiones de manera gratuita o a un bajo costo.</t>
        </r>
      </text>
    </comment>
    <comment ref="C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Camilo Suarez:</t>
        </r>
        <r>
          <rPr>
            <sz val="9"/>
            <color indexed="81"/>
            <rFont val="Tahoma"/>
            <family val="2"/>
          </rPr>
          <t xml:space="preserve">
Establece la capacidad del colaborador para administrar su tiempo y distribuirlo de tal manera que
puede desarrollar, además de su trabajo, actividades recreativas, de ocio y de descanso.</t>
        </r>
      </text>
    </comment>
    <comment ref="C1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Camilo Suarez:</t>
        </r>
        <r>
          <rPr>
            <sz val="9"/>
            <color indexed="81"/>
            <rFont val="Tahoma"/>
            <family val="2"/>
          </rPr>
          <t xml:space="preserve">
Establece la percepción del colaborador sobre el sentirse víctima de una acción psicológica o física
por parte de alguien del trabajo, sea jefe/supervisor o subalterno o compañero.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guiovanni.mahecha</author>
  </authors>
  <commentList>
    <comment ref="A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guiovanni.mahecha:</t>
        </r>
        <r>
          <rPr>
            <sz val="9"/>
            <color indexed="81"/>
            <rFont val="Tahoma"/>
            <family val="2"/>
          </rPr>
          <t xml:space="preserve">
Favor colocar el número de la actividad del Programa de Gestión.</t>
        </r>
      </text>
    </comment>
    <comment ref="E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Favor colocar fecha del año de ejecución. Ejm: 01-200x</t>
        </r>
      </text>
    </comment>
    <comment ref="E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Favor colocar 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 en la casilla donde se realice la planeación de la actividad.</t>
        </r>
      </text>
    </comment>
    <comment ref="F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Favor colocar 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 en el mes donde se realice la ejecición de la actividad.</t>
        </r>
      </text>
    </comment>
    <comment ref="O5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guiovanni.mahecha:</t>
        </r>
        <r>
          <rPr>
            <sz val="9"/>
            <color indexed="81"/>
            <rFont val="Tahoma"/>
            <family val="2"/>
          </rPr>
          <t xml:space="preserve">
Favor definir la generación de acción correctiva con SI o NO.</t>
        </r>
      </text>
    </comment>
  </commentList>
</comments>
</file>

<file path=xl/sharedStrings.xml><?xml version="1.0" encoding="utf-8"?>
<sst xmlns="http://schemas.openxmlformats.org/spreadsheetml/2006/main" count="270" uniqueCount="169">
  <si>
    <r>
      <t>Dominios</t>
    </r>
    <r>
      <rPr>
        <sz val="10"/>
        <color rgb="FF000000"/>
        <rFont val="Times New Roman"/>
        <family val="1"/>
      </rPr>
      <t xml:space="preserve"> </t>
    </r>
  </si>
  <si>
    <r>
      <t>Dimensiones</t>
    </r>
    <r>
      <rPr>
        <sz val="10"/>
        <color rgb="FF000000"/>
        <rFont val="Times New Roman"/>
        <family val="1"/>
      </rPr>
      <t xml:space="preserve"> </t>
    </r>
  </si>
  <si>
    <r>
      <t>Sin riesgo o riesgo despreciable</t>
    </r>
    <r>
      <rPr>
        <sz val="10"/>
        <color rgb="FF000000"/>
        <rFont val="Times New Roman"/>
        <family val="1"/>
      </rPr>
      <t xml:space="preserve"> </t>
    </r>
  </si>
  <si>
    <r>
      <t>Riesgo</t>
    </r>
    <r>
      <rPr>
        <sz val="10"/>
        <color rgb="FF000000"/>
        <rFont val="Times New Roman"/>
        <family val="1"/>
      </rPr>
      <t xml:space="preserve"> </t>
    </r>
  </si>
  <si>
    <t>SUMATORIA</t>
  </si>
  <si>
    <t>F. PROTECTOR</t>
  </si>
  <si>
    <t>INTERVENCIÓN</t>
  </si>
  <si>
    <r>
      <t>bajo</t>
    </r>
    <r>
      <rPr>
        <sz val="10"/>
        <color rgb="FF000000"/>
        <rFont val="Times New Roman"/>
        <family val="1"/>
      </rPr>
      <t xml:space="preserve"> </t>
    </r>
  </si>
  <si>
    <r>
      <t>medio</t>
    </r>
    <r>
      <rPr>
        <sz val="10"/>
        <color rgb="FF000000"/>
        <rFont val="Times New Roman"/>
        <family val="1"/>
      </rPr>
      <t xml:space="preserve"> </t>
    </r>
  </si>
  <si>
    <r>
      <t>alto</t>
    </r>
    <r>
      <rPr>
        <sz val="10"/>
        <color rgb="FF000000"/>
        <rFont val="Times New Roman"/>
        <family val="1"/>
      </rPr>
      <t xml:space="preserve"> </t>
    </r>
  </si>
  <si>
    <r>
      <t>muy alto</t>
    </r>
    <r>
      <rPr>
        <sz val="10"/>
        <color rgb="FF000000"/>
        <rFont val="Times New Roman"/>
        <family val="1"/>
      </rPr>
      <t xml:space="preserve"> </t>
    </r>
  </si>
  <si>
    <r>
      <t>Liderazgo</t>
    </r>
    <r>
      <rPr>
        <sz val="10"/>
        <color rgb="FF000000"/>
        <rFont val="Times New Roman"/>
        <family val="1"/>
      </rPr>
      <t xml:space="preserve"> </t>
    </r>
  </si>
  <si>
    <r>
      <t xml:space="preserve">Características del liderazgo </t>
    </r>
    <r>
      <rPr>
        <sz val="10"/>
        <color rgb="FF000000"/>
        <rFont val="Times New Roman"/>
        <family val="1"/>
      </rPr>
      <t xml:space="preserve"> </t>
    </r>
  </si>
  <si>
    <r>
      <t>relaciones</t>
    </r>
    <r>
      <rPr>
        <sz val="10"/>
        <color rgb="FF000000"/>
        <rFont val="Times New Roman"/>
        <family val="1"/>
      </rPr>
      <t xml:space="preserve"> </t>
    </r>
  </si>
  <si>
    <r>
      <t xml:space="preserve">Relaciones sociales en el trabajo </t>
    </r>
    <r>
      <rPr>
        <sz val="10"/>
        <color rgb="FF000000"/>
        <rFont val="Times New Roman"/>
        <family val="1"/>
      </rPr>
      <t xml:space="preserve"> </t>
    </r>
  </si>
  <si>
    <r>
      <t>sociales en el trabajo</t>
    </r>
    <r>
      <rPr>
        <sz val="10"/>
        <color rgb="FF000000"/>
        <rFont val="Times New Roman"/>
        <family val="1"/>
      </rPr>
      <t xml:space="preserve"> </t>
    </r>
  </si>
  <si>
    <r>
      <t xml:space="preserve">Retroalimentación del desempeño </t>
    </r>
    <r>
      <rPr>
        <sz val="10"/>
        <color rgb="FF000000"/>
        <rFont val="Times New Roman"/>
        <family val="1"/>
      </rPr>
      <t xml:space="preserve"> </t>
    </r>
  </si>
  <si>
    <r>
      <t xml:space="preserve">LIDERAZGO Y RELACIONES SOCIALES EN EL TRABAJO </t>
    </r>
    <r>
      <rPr>
        <sz val="10"/>
        <color rgb="FF000000"/>
        <rFont val="Times New Roman"/>
        <family val="1"/>
      </rPr>
      <t xml:space="preserve"> </t>
    </r>
  </si>
  <si>
    <r>
      <t>Control sobre el trabajo</t>
    </r>
    <r>
      <rPr>
        <sz val="10"/>
        <color rgb="FF000000"/>
        <rFont val="Times New Roman"/>
        <family val="1"/>
      </rPr>
      <t xml:space="preserve"> </t>
    </r>
  </si>
  <si>
    <r>
      <t xml:space="preserve">Claridad de rol </t>
    </r>
    <r>
      <rPr>
        <sz val="10"/>
        <color rgb="FF000000"/>
        <rFont val="Times New Roman"/>
        <family val="1"/>
      </rPr>
      <t xml:space="preserve"> </t>
    </r>
  </si>
  <si>
    <r>
      <t xml:space="preserve">Capacitación </t>
    </r>
    <r>
      <rPr>
        <sz val="10"/>
        <color rgb="FF000000"/>
        <rFont val="Times New Roman"/>
        <family val="1"/>
      </rPr>
      <t xml:space="preserve"> </t>
    </r>
  </si>
  <si>
    <r>
      <t xml:space="preserve">Participación y manejo del cambio </t>
    </r>
    <r>
      <rPr>
        <sz val="10"/>
        <color rgb="FF000000"/>
        <rFont val="Times New Roman"/>
        <family val="1"/>
      </rPr>
      <t xml:space="preserve"> </t>
    </r>
  </si>
  <si>
    <r>
      <t xml:space="preserve">Oportunidades para el uso y desarrollo de habilidades y conocimientos </t>
    </r>
    <r>
      <rPr>
        <sz val="10"/>
        <color rgb="FF000000"/>
        <rFont val="Times New Roman"/>
        <family val="1"/>
      </rPr>
      <t xml:space="preserve"> </t>
    </r>
  </si>
  <si>
    <r>
      <t xml:space="preserve">Control y autonomía sobre el trabajo. </t>
    </r>
    <r>
      <rPr>
        <sz val="10"/>
        <color rgb="FF000000"/>
        <rFont val="Times New Roman"/>
        <family val="1"/>
      </rPr>
      <t xml:space="preserve"> </t>
    </r>
  </si>
  <si>
    <r>
      <t xml:space="preserve">CONTROL SOBRE EL TRABAJO </t>
    </r>
    <r>
      <rPr>
        <sz val="10"/>
        <color rgb="FF000000"/>
        <rFont val="Times New Roman"/>
        <family val="1"/>
      </rPr>
      <t xml:space="preserve"> </t>
    </r>
  </si>
  <si>
    <r>
      <t xml:space="preserve">Demandas del trabajo </t>
    </r>
    <r>
      <rPr>
        <sz val="10"/>
        <color rgb="FF000000"/>
        <rFont val="Times New Roman"/>
        <family val="1"/>
      </rPr>
      <t xml:space="preserve"> </t>
    </r>
  </si>
  <si>
    <r>
      <t xml:space="preserve">Demandas ambientales y de esfuerzo físico </t>
    </r>
    <r>
      <rPr>
        <sz val="10"/>
        <color rgb="FF000000"/>
        <rFont val="Times New Roman"/>
        <family val="1"/>
      </rPr>
      <t xml:space="preserve"> </t>
    </r>
  </si>
  <si>
    <r>
      <t xml:space="preserve">Demandas emocionales </t>
    </r>
    <r>
      <rPr>
        <sz val="10"/>
        <color rgb="FF000000"/>
        <rFont val="Times New Roman"/>
        <family val="1"/>
      </rPr>
      <t xml:space="preserve"> </t>
    </r>
  </si>
  <si>
    <r>
      <t xml:space="preserve">Demandas cuantitativas </t>
    </r>
    <r>
      <rPr>
        <sz val="10"/>
        <color rgb="FF000000"/>
        <rFont val="Times New Roman"/>
        <family val="1"/>
      </rPr>
      <t xml:space="preserve"> </t>
    </r>
  </si>
  <si>
    <r>
      <t xml:space="preserve">Influencia del trabajo sobre el entorno extralaboral </t>
    </r>
    <r>
      <rPr>
        <sz val="10"/>
        <color rgb="FF000000"/>
        <rFont val="Times New Roman"/>
        <family val="1"/>
      </rPr>
      <t xml:space="preserve"> </t>
    </r>
  </si>
  <si>
    <r>
      <t xml:space="preserve">Demandas de carga mental </t>
    </r>
    <r>
      <rPr>
        <sz val="10"/>
        <color rgb="FF000000"/>
        <rFont val="Times New Roman"/>
        <family val="1"/>
      </rPr>
      <t xml:space="preserve"> </t>
    </r>
  </si>
  <si>
    <r>
      <t xml:space="preserve">Demandas de la jornada de trabajo </t>
    </r>
    <r>
      <rPr>
        <sz val="10"/>
        <color rgb="FF000000"/>
        <rFont val="Times New Roman"/>
        <family val="1"/>
      </rPr>
      <t xml:space="preserve"> </t>
    </r>
  </si>
  <si>
    <r>
      <t xml:space="preserve">DEMANDAS DEL TRABAJO </t>
    </r>
    <r>
      <rPr>
        <sz val="10"/>
        <color rgb="FF000000"/>
        <rFont val="Times New Roman"/>
        <family val="1"/>
      </rPr>
      <t xml:space="preserve"> </t>
    </r>
  </si>
  <si>
    <r>
      <t>Recompensas</t>
    </r>
    <r>
      <rPr>
        <sz val="10"/>
        <color rgb="FF000000"/>
        <rFont val="Times New Roman"/>
        <family val="1"/>
      </rPr>
      <t xml:space="preserve"> </t>
    </r>
  </si>
  <si>
    <r>
      <t xml:space="preserve">Recompensas derivadas de la pertenencia a la organización y del trabajo que se realiza </t>
    </r>
    <r>
      <rPr>
        <sz val="10"/>
        <color rgb="FF000000"/>
        <rFont val="Times New Roman"/>
        <family val="1"/>
      </rPr>
      <t xml:space="preserve"> </t>
    </r>
  </si>
  <si>
    <r>
      <t xml:space="preserve">Reconocimiento y compensación </t>
    </r>
    <r>
      <rPr>
        <sz val="10"/>
        <color rgb="FF000000"/>
        <rFont val="Times New Roman"/>
        <family val="1"/>
      </rPr>
      <t xml:space="preserve"> </t>
    </r>
  </si>
  <si>
    <r>
      <t xml:space="preserve">RECOMPENSAS </t>
    </r>
    <r>
      <rPr>
        <sz val="10"/>
        <color rgb="FF000000"/>
        <rFont val="Times New Roman"/>
        <family val="1"/>
      </rPr>
      <t xml:space="preserve"> </t>
    </r>
  </si>
  <si>
    <t>OBSERVACIÓN</t>
  </si>
  <si>
    <t>EJE</t>
  </si>
  <si>
    <t>ESTADOS MENTALES POSITIVOS</t>
  </si>
  <si>
    <t>Satisfacción e integración en el trabajo</t>
  </si>
  <si>
    <t>Motivación</t>
  </si>
  <si>
    <t>Salario emocional</t>
  </si>
  <si>
    <t>Seguridad en el trabajo</t>
  </si>
  <si>
    <t xml:space="preserve">Remuneración </t>
  </si>
  <si>
    <t>Burnout</t>
  </si>
  <si>
    <t>PROPÓSITO DE VIDA</t>
  </si>
  <si>
    <t>Desarrollo de personal</t>
  </si>
  <si>
    <t>Administración del tiempo</t>
  </si>
  <si>
    <t>Autoevaluación</t>
  </si>
  <si>
    <t>Integridad</t>
  </si>
  <si>
    <t>Autonomía</t>
  </si>
  <si>
    <t>Actitud</t>
  </si>
  <si>
    <t>RELACIONES INTERPERSONALES</t>
  </si>
  <si>
    <t>Comunicación</t>
  </si>
  <si>
    <t>Trabajo en equipo</t>
  </si>
  <si>
    <t>Redes de apoyo</t>
  </si>
  <si>
    <t>Reconocimiento del trabajo de otros</t>
  </si>
  <si>
    <t>Mobbing</t>
  </si>
  <si>
    <t>Sentido de pertenencia</t>
  </si>
  <si>
    <t>CONOCIMIENTO DE LAS FORTALEZAS PROPIAS</t>
  </si>
  <si>
    <t>Liderazgo</t>
  </si>
  <si>
    <t>Manejo de conflictos</t>
  </si>
  <si>
    <t>Empoderamiento</t>
  </si>
  <si>
    <t>Administración del Talento Humano</t>
  </si>
  <si>
    <t>Autogestión</t>
  </si>
  <si>
    <t>Bienestar logrado a través del trabajo</t>
  </si>
  <si>
    <t>N/A</t>
  </si>
  <si>
    <t>Prioritaria</t>
  </si>
  <si>
    <t>Preventiva</t>
  </si>
  <si>
    <t>Secundaria</t>
  </si>
  <si>
    <t>DIMENSIÓN A INTERVENIR</t>
  </si>
  <si>
    <t>TIPO DE INTERVENCIÓN</t>
  </si>
  <si>
    <t>Taller de beneficios para funcionarios</t>
  </si>
  <si>
    <t>Encuesta de expectativas y necesidades</t>
  </si>
  <si>
    <t>Programa de reconocimiento público</t>
  </si>
  <si>
    <t>Taller administración del tiempo casa-trabajo</t>
  </si>
  <si>
    <t>Programa Pre -Pensión (Manejo del cambio) (Búsqueda de sí mismo)</t>
  </si>
  <si>
    <t>Información sobre CCF, Medicina Prepagada</t>
  </si>
  <si>
    <t>Manual comité de convivencia</t>
  </si>
  <si>
    <t>Entrenamiento al comité en Liderazgo, Resolución de conflictos y comunicación asertiva</t>
  </si>
  <si>
    <t>ACTIVIDAD 1</t>
  </si>
  <si>
    <t>ACTIVIDAD 2</t>
  </si>
  <si>
    <t>ACTIVIDAD 3</t>
  </si>
  <si>
    <t>Instrumento Burnout 2021</t>
  </si>
  <si>
    <t>Sesión Coaching Ontológico</t>
  </si>
  <si>
    <t>Coaching individual y grupal</t>
  </si>
  <si>
    <t>Taller proyecto de vida</t>
  </si>
  <si>
    <t>Divulgación política no acoso</t>
  </si>
  <si>
    <t>Taller autoestima</t>
  </si>
  <si>
    <t xml:space="preserve">Código: </t>
  </si>
  <si>
    <t xml:space="preserve">Versión: </t>
  </si>
  <si>
    <t>OBJETIVO</t>
  </si>
  <si>
    <t>PARAMETRO A MEDIR</t>
  </si>
  <si>
    <t>OBJETIVOS ESPECIFICOS</t>
  </si>
  <si>
    <t>META</t>
  </si>
  <si>
    <t>INDICADORES</t>
  </si>
  <si>
    <t>CUMPLIMIENTO</t>
  </si>
  <si>
    <t>&gt;80% Cumplimiento de las actividades programadas</t>
  </si>
  <si>
    <t xml:space="preserve"> Cumplimiento: Número de actividades ejecutadas en un periodo de tiempo/ Número de actividades programadas en ese periodo de tiempo X 100%</t>
  </si>
  <si>
    <t>PRESUPUESTO</t>
  </si>
  <si>
    <t>$$$$$$$$$$</t>
  </si>
  <si>
    <t>N°</t>
  </si>
  <si>
    <t>CRONOGRAMA</t>
  </si>
  <si>
    <t>OBSERVACIONES</t>
  </si>
  <si>
    <t>EVIDENCIA</t>
  </si>
  <si>
    <t xml:space="preserve">RESPONSABLES </t>
  </si>
  <si>
    <t>P</t>
  </si>
  <si>
    <t>E</t>
  </si>
  <si>
    <t>Planeación del Programa de Gestión</t>
  </si>
  <si>
    <t>Realización de actividades del Programa de Gestión</t>
  </si>
  <si>
    <t>Evaluación del Programa de Gestión</t>
  </si>
  <si>
    <t>Revisión de posibilidad de ajustes al programa de gestión</t>
  </si>
  <si>
    <t>Evaluación de cumplimiento de objetivos, metas, indicadores</t>
  </si>
  <si>
    <t>RECURSOS NECESARIOS</t>
  </si>
  <si>
    <t>TOTAL AÑO</t>
  </si>
  <si>
    <t>ACTIVIDADES PROGRAMADAS AL AÑO</t>
  </si>
  <si>
    <t>ACTIVIDADES EJECUTADAS AL AÑO</t>
  </si>
  <si>
    <t>PORCENTAJE DE CUMPLIMIENTO POR MES</t>
  </si>
  <si>
    <t>PORCENTAJE DE CUMPLIMIENTO  AÑO</t>
  </si>
  <si>
    <t>ANALISIS DE LA EFICACIA</t>
  </si>
  <si>
    <t xml:space="preserve">MEDICIÓN INDICADOR 
ACTIVIDADES PROGRAMA DE GESTIÓN </t>
  </si>
  <si>
    <t>ANÁLISIS DEL INDICADOR</t>
  </si>
  <si>
    <t>GENERACIÓN DE ACCIÓN CORRECTIVA</t>
  </si>
  <si>
    <t>RESPONSABLE</t>
  </si>
  <si>
    <t>GRÁFICA</t>
  </si>
  <si>
    <r>
      <rPr>
        <b/>
        <u/>
        <sz val="10"/>
        <rFont val="Arial"/>
        <family val="2"/>
      </rPr>
      <t xml:space="preserve">Número de actividades programadas </t>
    </r>
    <r>
      <rPr>
        <b/>
        <sz val="10"/>
        <rFont val="Arial"/>
        <family val="2"/>
      </rPr>
      <t xml:space="preserve"> * 100</t>
    </r>
    <r>
      <rPr>
        <b/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Número de actividades ejecutadas        
</t>
    </r>
  </si>
  <si>
    <t>ANALISIS DE COBERTURA</t>
  </si>
  <si>
    <t xml:space="preserve">MEDICIÓN INDICADOR 
DEFINIDO EN EL PROGRAMA DE GESTIÓN </t>
  </si>
  <si>
    <t xml:space="preserve">Para la participación en las actividades de intervención, se tiene en cuenta el 100% de los colaboradores </t>
  </si>
  <si>
    <r>
      <rPr>
        <b/>
        <sz val="10"/>
        <rFont val="Arial"/>
        <family val="2"/>
      </rPr>
      <t>Elaboró</t>
    </r>
    <r>
      <rPr>
        <sz val="10"/>
        <rFont val="Arial"/>
        <family val="2"/>
      </rPr>
      <t>: CAMILO SUÁREZ</t>
    </r>
  </si>
  <si>
    <r>
      <rPr>
        <b/>
        <sz val="10"/>
        <rFont val="Arial"/>
        <family val="2"/>
      </rPr>
      <t>Reviso: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</si>
  <si>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Aprobo: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</si>
  <si>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Cargo:</t>
    </r>
    <r>
      <rPr>
        <sz val="10"/>
        <rFont val="Arial"/>
        <family val="2"/>
      </rPr>
      <t xml:space="preserve"> PSICOLOGO ESPECIALISTA S.O.</t>
    </r>
  </si>
  <si>
    <r>
      <rPr>
        <b/>
        <sz val="10"/>
        <rFont val="Arial"/>
        <family val="2"/>
      </rPr>
      <t>Cargo: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</si>
  <si>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Cargo:</t>
    </r>
    <r>
      <rPr>
        <sz val="10"/>
        <rFont val="Arial"/>
        <family val="2"/>
      </rPr>
      <t xml:space="preserve"> </t>
    </r>
  </si>
  <si>
    <t xml:space="preserve">Fecha de Realización: </t>
  </si>
  <si>
    <t>PLAN DE INTERVENCIÓN CLIMA ORGANIZACIONAL</t>
  </si>
  <si>
    <t>AÑO EJECUCIÓN DEL PROGRAMA:  2020 - 2021</t>
  </si>
  <si>
    <t xml:space="preserve">ACTIVIDADES </t>
  </si>
  <si>
    <t>Planeación plan de trabajo 2020 - 2021</t>
  </si>
  <si>
    <t>Olga Estepa - Camilo Suárez</t>
  </si>
  <si>
    <t>Presentación y aprobación plan de trabajo 2020 - 2021</t>
  </si>
  <si>
    <t>Gerencia General - Jefatura Unidad Gestión Humana</t>
  </si>
  <si>
    <t>EJE - VARIABLE</t>
  </si>
  <si>
    <t xml:space="preserve">Psicólogo - Herramienta de reunión virtual -  Papelería consentimientos - computador  </t>
  </si>
  <si>
    <t>Sesión de apoyo en crisis</t>
  </si>
  <si>
    <t>Taller sanación emocional</t>
  </si>
  <si>
    <t>Taller de integración y manejo de relaciones interpersonales</t>
  </si>
  <si>
    <t>Encuesta satisfacción</t>
  </si>
  <si>
    <t>Elevar la calidad de vida de los servidores públicos de la Loteria de Bogota y sus familias, aportando las herramientas y los medios que fomenten el concocimiento, autoconocimiento, capacidad de discerniemiento, y de compartir desde lo mejor de si mismos, a traves de espacios de relacion de ayuda, capacitacion, que eleven los niveles de satisfacción, eficacia,  efectividad , celeridad y  sentido de pertenencia del servidor público con la entidad y de la entidad con el servidor publico.</t>
  </si>
  <si>
    <t xml:space="preserve">Generar espacios de desarrollo personal y grupal de los servidores, para favorecer un clima organizacional que motive, integre, y promueva unas relaciones laborales sanas y armoniosas, contribuyendo a la productividad y al logro de la misión y visión institucional. </t>
  </si>
  <si>
    <t>ESTADOS MENTALES POSITIVOS, PROPÓSITO DE VIDA, RELACIONES INTERPERSONALES, CONOCIMIENTO DE LAS FORTALEZAS PROPIAS</t>
  </si>
  <si>
    <t>Olga Estepa</t>
  </si>
  <si>
    <t>Camilo Suárez</t>
  </si>
  <si>
    <t>Comunicado de beneficios para funcionarios</t>
  </si>
  <si>
    <t>Taller de sanación emocional</t>
  </si>
  <si>
    <t>Transversal - Motivo de consulta</t>
  </si>
  <si>
    <t>Sesión con Caja de Compensación, Medicina Prepagada</t>
  </si>
  <si>
    <t>Manual del comité de convivencia</t>
  </si>
  <si>
    <t>Taller Autoestima</t>
  </si>
  <si>
    <t>Gerencia General - Jefatura Unidad Gestión Humana - Olga Estepa - Camilo Suárez</t>
  </si>
  <si>
    <t>Reunión virtual</t>
  </si>
  <si>
    <t>Correo electrónico, plegable</t>
  </si>
  <si>
    <t>Registro de reunión virtual - listado de asistencia</t>
  </si>
  <si>
    <t>Taller en video - listado de asistencia</t>
  </si>
  <si>
    <t>Correo electrónico, política</t>
  </si>
  <si>
    <t>Documento manual comité convivencia laboral</t>
  </si>
  <si>
    <t>Control de cambios del presente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</si>
</sst>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&quot;$&quot;#,##0;[Red]\-&quot;$&quot;#,##0"/>
    <numFmt numFmtId="166" formatCode="[$-C0A]mmm\-yy;@"/>
    <numFmt numFmtId="167" formatCode="_(* #,##0_);_(* \(#,##0\);_(* &quot;-&quot;??_);_(@_)"/>
    <numFmt numFmtId="168" formatCode="_-[$€-2]* #,##0.00_-;\-[$€-2]* #,##0.00_-;_-[$€-2]* &quot;-&quot;??_-"/>
    <numFmt numFmtId="169" formatCode="00000"/>
    <numFmt numFmtId="170" formatCode="_-* #,##0.00\ _p_t_a_-;\-* #,##0.00\ _p_t_a_-;_-* &quot;-&quot;??\ _p_t_a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2"/>
      <color theme="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color theme="0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b/>
      <sz val="12"/>
      <color theme="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000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FB4B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EB7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0" applyNumberFormat="0" applyBorder="0" applyAlignment="0" applyProtection="0"/>
    <xf numFmtId="0" fontId="35" fillId="32" borderId="55" applyNumberFormat="0" applyAlignment="0" applyProtection="0"/>
    <xf numFmtId="0" fontId="36" fillId="33" borderId="56" applyNumberFormat="0" applyAlignment="0" applyProtection="0"/>
    <xf numFmtId="0" fontId="37" fillId="0" borderId="57" applyNumberFormat="0" applyFill="0" applyAlignment="0" applyProtection="0"/>
    <xf numFmtId="0" fontId="3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7" borderId="0" applyNumberFormat="0" applyBorder="0" applyAlignment="0" applyProtection="0"/>
    <xf numFmtId="0" fontId="39" fillId="23" borderId="55" applyNumberFormat="0" applyAlignment="0" applyProtection="0"/>
    <xf numFmtId="168" fontId="40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9" borderId="0" applyNumberFormat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3" fillId="38" borderId="0" applyNumberFormat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39" borderId="58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4" fillId="32" borderId="5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38" fillId="0" borderId="6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3" applyNumberFormat="0" applyFill="0" applyAlignment="0" applyProtection="0"/>
  </cellStyleXfs>
  <cellXfs count="284">
    <xf numFmtId="0" fontId="0" fillId="0" borderId="0" xfId="0"/>
    <xf numFmtId="0" fontId="2" fillId="2" borderId="1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2" fillId="2" borderId="6" xfId="0" applyFont="1" applyFill="1" applyBorder="1" applyAlignment="1">
      <alignment horizontal="center" wrapText="1" readingOrder="1"/>
    </xf>
    <xf numFmtId="0" fontId="2" fillId="2" borderId="7" xfId="0" applyFont="1" applyFill="1" applyBorder="1" applyAlignment="1">
      <alignment horizontal="center" wrapText="1" readingOrder="1"/>
    </xf>
    <xf numFmtId="9" fontId="2" fillId="3" borderId="9" xfId="1" applyFont="1" applyFill="1" applyBorder="1" applyAlignment="1">
      <alignment horizontal="left" wrapText="1" readingOrder="1"/>
    </xf>
    <xf numFmtId="164" fontId="4" fillId="3" borderId="9" xfId="1" applyNumberFormat="1" applyFont="1" applyFill="1" applyBorder="1" applyAlignment="1">
      <alignment horizontal="center" wrapText="1"/>
    </xf>
    <xf numFmtId="164" fontId="4" fillId="3" borderId="11" xfId="0" applyNumberFormat="1" applyFon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 vertical="center" readingOrder="1"/>
    </xf>
    <xf numFmtId="164" fontId="4" fillId="3" borderId="14" xfId="0" applyNumberFormat="1" applyFont="1" applyFill="1" applyBorder="1" applyAlignment="1">
      <alignment horizontal="center" wrapText="1"/>
    </xf>
    <xf numFmtId="164" fontId="0" fillId="0" borderId="15" xfId="0" applyNumberFormat="1" applyBorder="1" applyAlignment="1">
      <alignment horizontal="center" vertical="center" readingOrder="1"/>
    </xf>
    <xf numFmtId="164" fontId="4" fillId="3" borderId="19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 readingOrder="1"/>
    </xf>
    <xf numFmtId="9" fontId="2" fillId="2" borderId="1" xfId="1" applyFont="1" applyFill="1" applyBorder="1" applyAlignment="1">
      <alignment horizontal="center" wrapText="1" readingOrder="1"/>
    </xf>
    <xf numFmtId="9" fontId="2" fillId="2" borderId="13" xfId="1" applyFont="1" applyFill="1" applyBorder="1" applyAlignment="1">
      <alignment horizontal="center" wrapText="1" readingOrder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readingOrder="1"/>
    </xf>
    <xf numFmtId="164" fontId="0" fillId="0" borderId="15" xfId="0" applyNumberFormat="1" applyFill="1" applyBorder="1" applyAlignment="1">
      <alignment horizontal="center" vertical="center" readingOrder="1"/>
    </xf>
    <xf numFmtId="9" fontId="0" fillId="0" borderId="0" xfId="0" applyNumberFormat="1"/>
    <xf numFmtId="0" fontId="0" fillId="0" borderId="0" xfId="0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9" fontId="2" fillId="4" borderId="9" xfId="1" applyFont="1" applyFill="1" applyBorder="1" applyAlignment="1">
      <alignment horizontal="left" wrapText="1" readingOrder="1"/>
    </xf>
    <xf numFmtId="9" fontId="2" fillId="5" borderId="9" xfId="1" applyFont="1" applyFill="1" applyBorder="1" applyAlignment="1">
      <alignment horizontal="left" wrapText="1" readingOrder="1"/>
    </xf>
    <xf numFmtId="164" fontId="0" fillId="6" borderId="15" xfId="0" applyNumberFormat="1" applyFill="1" applyBorder="1" applyAlignment="1">
      <alignment horizontal="center" vertical="center" readingOrder="1"/>
    </xf>
    <xf numFmtId="164" fontId="0" fillId="0" borderId="15" xfId="0" applyNumberFormat="1" applyBorder="1" applyAlignment="1" applyProtection="1">
      <alignment horizontal="center" vertical="center" readingOrder="1"/>
      <protection locked="0"/>
    </xf>
    <xf numFmtId="164" fontId="0" fillId="0" borderId="15" xfId="0" applyNumberFormat="1" applyFill="1" applyBorder="1" applyAlignment="1" applyProtection="1">
      <alignment horizontal="center" vertical="center" readingOrder="1"/>
      <protection locked="0"/>
    </xf>
    <xf numFmtId="9" fontId="2" fillId="3" borderId="15" xfId="1" applyFont="1" applyFill="1" applyBorder="1" applyAlignment="1" applyProtection="1">
      <alignment horizontal="center" vertical="center" wrapText="1" readingOrder="1"/>
      <protection locked="0"/>
    </xf>
    <xf numFmtId="9" fontId="2" fillId="0" borderId="15" xfId="1" applyFont="1" applyFill="1" applyBorder="1" applyAlignment="1" applyProtection="1">
      <alignment horizontal="center" vertical="center" wrapText="1" readingOrder="1"/>
      <protection locked="0"/>
    </xf>
    <xf numFmtId="9" fontId="2" fillId="3" borderId="15" xfId="1" applyFont="1" applyFill="1" applyBorder="1" applyAlignment="1" applyProtection="1">
      <alignment horizontal="center" wrapText="1" readingOrder="1"/>
      <protection locked="0"/>
    </xf>
    <xf numFmtId="9" fontId="2" fillId="0" borderId="15" xfId="1" applyFont="1" applyFill="1" applyBorder="1" applyAlignment="1" applyProtection="1">
      <alignment horizontal="center" wrapText="1" readingOrder="1"/>
      <protection locked="0"/>
    </xf>
    <xf numFmtId="0" fontId="0" fillId="0" borderId="15" xfId="0" applyBorder="1" applyAlignment="1">
      <alignment horizontal="center"/>
    </xf>
    <xf numFmtId="0" fontId="5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11" borderId="0" xfId="0" applyFont="1" applyFill="1" applyAlignment="1">
      <alignment vertical="center"/>
    </xf>
    <xf numFmtId="0" fontId="17" fillId="10" borderId="34" xfId="0" applyFont="1" applyFill="1" applyBorder="1" applyAlignment="1">
      <alignment horizontal="center" vertical="center"/>
    </xf>
    <xf numFmtId="0" fontId="17" fillId="10" borderId="35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17" fillId="10" borderId="29" xfId="0" applyFont="1" applyFill="1" applyBorder="1" applyAlignment="1">
      <alignment horizontal="center" vertical="center"/>
    </xf>
    <xf numFmtId="0" fontId="12" fillId="14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3" fillId="7" borderId="42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20" fillId="7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0" fillId="7" borderId="15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3" fillId="0" borderId="4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9" fillId="7" borderId="43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19" fillId="7" borderId="47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5" fillId="15" borderId="51" xfId="0" applyNumberFormat="1" applyFont="1" applyFill="1" applyBorder="1" applyAlignment="1">
      <alignment horizontal="center" vertical="center" wrapText="1"/>
    </xf>
    <xf numFmtId="9" fontId="25" fillId="15" borderId="51" xfId="1" applyFont="1" applyFill="1" applyBorder="1" applyAlignment="1">
      <alignment horizontal="center" vertical="center" wrapText="1"/>
    </xf>
    <xf numFmtId="167" fontId="22" fillId="0" borderId="0" xfId="2" applyNumberFormat="1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9" fontId="28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24" fillId="10" borderId="53" xfId="0" applyFont="1" applyFill="1" applyBorder="1" applyAlignment="1">
      <alignment horizontal="center" vertical="center" wrapText="1"/>
    </xf>
    <xf numFmtId="0" fontId="25" fillId="15" borderId="54" xfId="0" applyFont="1" applyFill="1" applyBorder="1" applyAlignment="1">
      <alignment horizontal="center" vertical="center" wrapText="1"/>
    </xf>
    <xf numFmtId="0" fontId="24" fillId="10" borderId="54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9" fontId="28" fillId="0" borderId="0" xfId="1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7" borderId="71" xfId="0" applyFont="1" applyFill="1" applyBorder="1" applyAlignment="1">
      <alignment horizontal="center" vertical="center"/>
    </xf>
    <xf numFmtId="0" fontId="13" fillId="7" borderId="72" xfId="0" applyFont="1" applyFill="1" applyBorder="1" applyAlignment="1">
      <alignment horizontal="center" vertical="center"/>
    </xf>
    <xf numFmtId="0" fontId="13" fillId="7" borderId="73" xfId="0" applyFont="1" applyFill="1" applyBorder="1" applyAlignment="1">
      <alignment horizontal="center" vertical="center"/>
    </xf>
    <xf numFmtId="0" fontId="13" fillId="7" borderId="74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8" borderId="0" xfId="0" applyFont="1" applyFill="1" applyAlignment="1">
      <alignment horizontal="center"/>
    </xf>
    <xf numFmtId="0" fontId="0" fillId="7" borderId="15" xfId="0" applyFill="1" applyBorder="1" applyAlignment="1">
      <alignment horizontal="center"/>
    </xf>
    <xf numFmtId="0" fontId="13" fillId="8" borderId="28" xfId="0" applyFont="1" applyFill="1" applyBorder="1" applyAlignment="1">
      <alignment horizontal="center" vertical="center"/>
    </xf>
    <xf numFmtId="9" fontId="2" fillId="2" borderId="10" xfId="1" applyFont="1" applyFill="1" applyBorder="1" applyAlignment="1">
      <alignment horizontal="center" wrapText="1" readingOrder="1"/>
    </xf>
    <xf numFmtId="9" fontId="2" fillId="2" borderId="16" xfId="1" applyFont="1" applyFill="1" applyBorder="1" applyAlignment="1">
      <alignment horizontal="center" wrapText="1" readingOrder="1"/>
    </xf>
    <xf numFmtId="9" fontId="2" fillId="4" borderId="10" xfId="1" applyFont="1" applyFill="1" applyBorder="1" applyAlignment="1">
      <alignment horizontal="center" wrapText="1" readingOrder="1"/>
    </xf>
    <xf numFmtId="9" fontId="2" fillId="4" borderId="16" xfId="1" applyFont="1" applyFill="1" applyBorder="1" applyAlignment="1">
      <alignment horizontal="center" wrapText="1" readingOrder="1"/>
    </xf>
    <xf numFmtId="9" fontId="3" fillId="2" borderId="10" xfId="1" applyFont="1" applyFill="1" applyBorder="1" applyAlignment="1">
      <alignment wrapText="1"/>
    </xf>
    <xf numFmtId="9" fontId="3" fillId="2" borderId="17" xfId="1" applyFont="1" applyFill="1" applyBorder="1" applyAlignment="1">
      <alignment wrapText="1"/>
    </xf>
    <xf numFmtId="9" fontId="3" fillId="2" borderId="18" xfId="1" applyFont="1" applyFill="1" applyBorder="1" applyAlignment="1">
      <alignment wrapText="1"/>
    </xf>
    <xf numFmtId="9" fontId="2" fillId="2" borderId="1" xfId="1" applyFont="1" applyFill="1" applyBorder="1" applyAlignment="1">
      <alignment horizontal="center" wrapText="1" readingOrder="1"/>
    </xf>
    <xf numFmtId="9" fontId="2" fillId="2" borderId="13" xfId="1" applyFont="1" applyFill="1" applyBorder="1" applyAlignment="1">
      <alignment horizontal="center" wrapText="1" readingOrder="1"/>
    </xf>
    <xf numFmtId="9" fontId="2" fillId="2" borderId="5" xfId="1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5" fillId="9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17" fontId="30" fillId="0" borderId="23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6" borderId="28" xfId="0" applyFont="1" applyFill="1" applyBorder="1" applyAlignment="1">
      <alignment horizontal="center" vertical="center"/>
    </xf>
    <xf numFmtId="0" fontId="27" fillId="16" borderId="25" xfId="0" applyFont="1" applyFill="1" applyBorder="1" applyAlignment="1">
      <alignment horizontal="center" vertical="center"/>
    </xf>
    <xf numFmtId="0" fontId="27" fillId="16" borderId="14" xfId="0" applyFont="1" applyFill="1" applyBorder="1" applyAlignment="1">
      <alignment horizontal="center" vertical="center"/>
    </xf>
    <xf numFmtId="0" fontId="27" fillId="16" borderId="28" xfId="0" applyFont="1" applyFill="1" applyBorder="1" applyAlignment="1">
      <alignment horizontal="center" vertical="center" wrapText="1"/>
    </xf>
    <xf numFmtId="0" fontId="27" fillId="16" borderId="25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0" fontId="27" fillId="16" borderId="21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7" fillId="16" borderId="21" xfId="0" applyFont="1" applyFill="1" applyBorder="1" applyAlignment="1">
      <alignment horizontal="center" vertical="center"/>
    </xf>
    <xf numFmtId="0" fontId="27" fillId="16" borderId="41" xfId="0" applyFont="1" applyFill="1" applyBorder="1" applyAlignment="1">
      <alignment horizontal="center" vertical="center"/>
    </xf>
    <xf numFmtId="0" fontId="27" fillId="16" borderId="11" xfId="0" applyFont="1" applyFill="1" applyBorder="1" applyAlignment="1">
      <alignment horizontal="center" vertical="center"/>
    </xf>
    <xf numFmtId="9" fontId="28" fillId="0" borderId="28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justify" vertical="center" wrapText="1"/>
    </xf>
    <xf numFmtId="0" fontId="22" fillId="0" borderId="25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9" fontId="28" fillId="0" borderId="28" xfId="1" applyFont="1" applyFill="1" applyBorder="1" applyAlignment="1">
      <alignment horizontal="center" vertical="center" wrapText="1"/>
    </xf>
    <xf numFmtId="9" fontId="28" fillId="0" borderId="14" xfId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9" fontId="26" fillId="10" borderId="28" xfId="0" applyNumberFormat="1" applyFont="1" applyFill="1" applyBorder="1" applyAlignment="1">
      <alignment horizontal="center" vertical="center" wrapText="1"/>
    </xf>
    <xf numFmtId="9" fontId="26" fillId="10" borderId="25" xfId="0" applyNumberFormat="1" applyFont="1" applyFill="1" applyBorder="1" applyAlignment="1">
      <alignment horizontal="center" vertical="center" wrapText="1"/>
    </xf>
    <xf numFmtId="9" fontId="26" fillId="10" borderId="14" xfId="0" applyNumberFormat="1" applyFont="1" applyFill="1" applyBorder="1" applyAlignment="1">
      <alignment horizontal="center" vertical="center" wrapText="1"/>
    </xf>
    <xf numFmtId="9" fontId="25" fillId="16" borderId="49" xfId="1" applyFont="1" applyFill="1" applyBorder="1" applyAlignment="1">
      <alignment horizontal="center" vertical="center"/>
    </xf>
    <xf numFmtId="9" fontId="25" fillId="16" borderId="50" xfId="1" applyFont="1" applyFill="1" applyBorder="1" applyAlignment="1">
      <alignment horizontal="center" vertical="center"/>
    </xf>
    <xf numFmtId="0" fontId="24" fillId="10" borderId="49" xfId="0" applyFont="1" applyFill="1" applyBorder="1" applyAlignment="1">
      <alignment horizontal="center" vertical="center" wrapText="1"/>
    </xf>
    <xf numFmtId="0" fontId="24" fillId="10" borderId="54" xfId="0" applyFont="1" applyFill="1" applyBorder="1" applyAlignment="1">
      <alignment horizontal="center" vertical="center" wrapText="1"/>
    </xf>
    <xf numFmtId="0" fontId="26" fillId="10" borderId="28" xfId="0" applyFont="1" applyFill="1" applyBorder="1" applyAlignment="1">
      <alignment horizontal="center" vertical="center" wrapText="1"/>
    </xf>
    <xf numFmtId="0" fontId="26" fillId="10" borderId="25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5" fillId="16" borderId="49" xfId="0" applyFont="1" applyFill="1" applyBorder="1" applyAlignment="1">
      <alignment horizontal="right" vertical="center" wrapText="1"/>
    </xf>
    <xf numFmtId="0" fontId="25" fillId="16" borderId="54" xfId="0" applyFont="1" applyFill="1" applyBorder="1" applyAlignment="1">
      <alignment horizontal="right" vertical="center" wrapText="1"/>
    </xf>
    <xf numFmtId="0" fontId="25" fillId="16" borderId="50" xfId="0" applyFont="1" applyFill="1" applyBorder="1" applyAlignment="1">
      <alignment horizontal="right" vertical="center" wrapText="1"/>
    </xf>
    <xf numFmtId="0" fontId="25" fillId="15" borderId="49" xfId="0" applyFont="1" applyFill="1" applyBorder="1" applyAlignment="1">
      <alignment horizontal="center" vertical="center"/>
    </xf>
    <xf numFmtId="0" fontId="25" fillId="15" borderId="50" xfId="0" applyFont="1" applyFill="1" applyBorder="1" applyAlignment="1">
      <alignment horizontal="center" vertical="center"/>
    </xf>
    <xf numFmtId="0" fontId="25" fillId="15" borderId="49" xfId="0" applyFont="1" applyFill="1" applyBorder="1" applyAlignment="1">
      <alignment horizontal="center" vertical="center" wrapText="1"/>
    </xf>
    <xf numFmtId="0" fontId="25" fillId="15" borderId="54" xfId="0" applyFont="1" applyFill="1" applyBorder="1" applyAlignment="1">
      <alignment horizontal="center" vertical="center" wrapText="1"/>
    </xf>
    <xf numFmtId="0" fontId="24" fillId="10" borderId="52" xfId="0" applyFont="1" applyFill="1" applyBorder="1" applyAlignment="1">
      <alignment horizontal="center" vertical="center" wrapText="1"/>
    </xf>
    <xf numFmtId="0" fontId="24" fillId="10" borderId="53" xfId="0" applyFont="1" applyFill="1" applyBorder="1" applyAlignment="1">
      <alignment horizontal="center" vertical="center" wrapText="1"/>
    </xf>
    <xf numFmtId="0" fontId="23" fillId="10" borderId="28" xfId="0" applyFont="1" applyFill="1" applyBorder="1" applyAlignment="1">
      <alignment horizontal="center" vertical="center"/>
    </xf>
    <xf numFmtId="0" fontId="23" fillId="10" borderId="25" xfId="0" applyFont="1" applyFill="1" applyBorder="1" applyAlignment="1">
      <alignment horizontal="center" vertical="center"/>
    </xf>
    <xf numFmtId="0" fontId="23" fillId="10" borderId="41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6" fontId="22" fillId="15" borderId="49" xfId="0" applyNumberFormat="1" applyFont="1" applyFill="1" applyBorder="1" applyAlignment="1">
      <alignment horizontal="center" vertical="center" wrapText="1"/>
    </xf>
    <xf numFmtId="166" fontId="22" fillId="15" borderId="50" xfId="0" applyNumberFormat="1" applyFont="1" applyFill="1" applyBorder="1" applyAlignment="1">
      <alignment horizontal="center" vertical="center" wrapText="1"/>
    </xf>
    <xf numFmtId="166" fontId="22" fillId="15" borderId="51" xfId="0" applyNumberFormat="1" applyFont="1" applyFill="1" applyBorder="1" applyAlignment="1">
      <alignment horizontal="center" vertical="center" wrapText="1"/>
    </xf>
    <xf numFmtId="0" fontId="19" fillId="13" borderId="68" xfId="0" applyFont="1" applyFill="1" applyBorder="1" applyAlignment="1">
      <alignment horizontal="center" vertical="center"/>
    </xf>
    <xf numFmtId="0" fontId="19" fillId="13" borderId="66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13" borderId="38" xfId="0" applyFont="1" applyFill="1" applyBorder="1" applyAlignment="1">
      <alignment horizontal="center" vertical="center"/>
    </xf>
    <xf numFmtId="0" fontId="19" fillId="13" borderId="70" xfId="0" applyFont="1" applyFill="1" applyBorder="1" applyAlignment="1">
      <alignment horizontal="center" vertical="center"/>
    </xf>
    <xf numFmtId="0" fontId="19" fillId="13" borderId="39" xfId="0" applyFont="1" applyFill="1" applyBorder="1" applyAlignment="1">
      <alignment horizontal="center" vertical="center"/>
    </xf>
    <xf numFmtId="0" fontId="15" fillId="10" borderId="26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166" fontId="17" fillId="10" borderId="32" xfId="0" applyNumberFormat="1" applyFont="1" applyFill="1" applyBorder="1" applyAlignment="1">
      <alignment horizontal="center" vertical="center"/>
    </xf>
    <xf numFmtId="166" fontId="17" fillId="10" borderId="33" xfId="0" applyNumberFormat="1" applyFont="1" applyFill="1" applyBorder="1" applyAlignment="1">
      <alignment horizontal="center" vertical="center"/>
    </xf>
    <xf numFmtId="0" fontId="19" fillId="13" borderId="37" xfId="0" applyFont="1" applyFill="1" applyBorder="1" applyAlignment="1">
      <alignment horizontal="center" vertical="center"/>
    </xf>
    <xf numFmtId="0" fontId="17" fillId="10" borderId="29" xfId="0" applyFont="1" applyFill="1" applyBorder="1" applyAlignment="1">
      <alignment horizontal="center" vertical="center"/>
    </xf>
    <xf numFmtId="0" fontId="17" fillId="10" borderId="67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7" fillId="10" borderId="29" xfId="0" applyFont="1" applyFill="1" applyBorder="1" applyAlignment="1">
      <alignment horizontal="center" vertical="center" wrapText="1"/>
    </xf>
    <xf numFmtId="0" fontId="17" fillId="10" borderId="31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17" fillId="10" borderId="31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5" fillId="10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</cellXfs>
  <cellStyles count="57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Hipervínculo 2" xfId="34" xr:uid="{00000000-0005-0000-0000-00001F000000}"/>
    <cellStyle name="Incorrecto 2" xfId="35" xr:uid="{00000000-0005-0000-0000-000020000000}"/>
    <cellStyle name="Millares" xfId="2" builtinId="3"/>
    <cellStyle name="Millares 2" xfId="36" xr:uid="{00000000-0005-0000-0000-000022000000}"/>
    <cellStyle name="Millares 2 2" xfId="37" xr:uid="{00000000-0005-0000-0000-000023000000}"/>
    <cellStyle name="Millares 3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 2 2" xfId="42" xr:uid="{00000000-0005-0000-0000-000029000000}"/>
    <cellStyle name="Normal 2 3" xfId="43" xr:uid="{00000000-0005-0000-0000-00002A000000}"/>
    <cellStyle name="Normal 3" xfId="44" xr:uid="{00000000-0005-0000-0000-00002B000000}"/>
    <cellStyle name="Normal 4" xfId="45" xr:uid="{00000000-0005-0000-0000-00002C000000}"/>
    <cellStyle name="Notas 2" xfId="46" xr:uid="{00000000-0005-0000-0000-00002D000000}"/>
    <cellStyle name="Porcentaje" xfId="1" builtinId="5"/>
    <cellStyle name="Porcentaje 2" xfId="47" xr:uid="{00000000-0005-0000-0000-00002E000000}"/>
    <cellStyle name="Porcentual 2" xfId="48" xr:uid="{00000000-0005-0000-0000-000030000000}"/>
    <cellStyle name="Salida 2" xfId="49" xr:uid="{00000000-0005-0000-0000-000031000000}"/>
    <cellStyle name="Texto de advertencia 2" xfId="50" xr:uid="{00000000-0005-0000-0000-000032000000}"/>
    <cellStyle name="Texto explicativo 2" xfId="51" xr:uid="{00000000-0005-0000-0000-000033000000}"/>
    <cellStyle name="Título 1 2" xfId="52" xr:uid="{00000000-0005-0000-0000-000034000000}"/>
    <cellStyle name="Título 2 2" xfId="53" xr:uid="{00000000-0005-0000-0000-000035000000}"/>
    <cellStyle name="Título 3 2" xfId="54" xr:uid="{00000000-0005-0000-0000-000036000000}"/>
    <cellStyle name="Título 4" xfId="55" xr:uid="{00000000-0005-0000-0000-000037000000}"/>
    <cellStyle name="Total 2" xfId="56" xr:uid="{00000000-0005-0000-0000-000038000000}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D1C24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MONITOREO DE LAS ACTIVIDADES DEL PROGRAMA ANUAL</a:t>
            </a:r>
          </a:p>
        </c:rich>
      </c:tx>
      <c:layout>
        <c:manualLayout>
          <c:xMode val="edge"/>
          <c:yMode val="edge"/>
          <c:x val="0.22685792847322656"/>
          <c:y val="2.459016393442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758800521512413E-2"/>
          <c:y val="0.11748665227611858"/>
          <c:w val="0.91264667535854704"/>
          <c:h val="0.52185931592414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'[1]Seg medicina Prevent.'!$A$40</c:f>
              <c:strCache>
                <c:ptCount val="1"/>
                <c:pt idx="0">
                  <c:v>ACTIVIDADES PROGRAMADAS AL AÑO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de trabajo'!$E$33:$AD$33</c:f>
              <c:numCache>
                <c:formatCode>[$-C0A]mmm\-yy;@</c:formatCode>
                <c:ptCount val="8"/>
                <c:pt idx="0">
                  <c:v>43389</c:v>
                </c:pt>
                <c:pt idx="2">
                  <c:v>43421</c:v>
                </c:pt>
                <c:pt idx="4">
                  <c:v>43453</c:v>
                </c:pt>
                <c:pt idx="6">
                  <c:v>43485</c:v>
                </c:pt>
              </c:numCache>
            </c:numRef>
          </c:cat>
          <c:val>
            <c:numRef>
              <c:f>'[1]Seg medicina Prevent.'!$D$40:$AC$40</c:f>
              <c:numCache>
                <c:formatCode>General</c:formatCode>
                <c:ptCount val="26"/>
                <c:pt idx="0">
                  <c:v>8</c:v>
                </c:pt>
                <c:pt idx="2">
                  <c:v>4</c:v>
                </c:pt>
                <c:pt idx="4">
                  <c:v>4</c:v>
                </c:pt>
                <c:pt idx="6">
                  <c:v>5</c:v>
                </c:pt>
                <c:pt idx="8">
                  <c:v>5</c:v>
                </c:pt>
                <c:pt idx="10">
                  <c:v>5</c:v>
                </c:pt>
                <c:pt idx="12">
                  <c:v>6</c:v>
                </c:pt>
                <c:pt idx="14">
                  <c:v>4</c:v>
                </c:pt>
                <c:pt idx="16">
                  <c:v>2</c:v>
                </c:pt>
                <c:pt idx="18">
                  <c:v>3</c:v>
                </c:pt>
                <c:pt idx="20">
                  <c:v>2</c:v>
                </c:pt>
                <c:pt idx="22">
                  <c:v>8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3-44D9-AF8A-B5273B8550D2}"/>
            </c:ext>
          </c:extLst>
        </c:ser>
        <c:ser>
          <c:idx val="0"/>
          <c:order val="1"/>
          <c:tx>
            <c:strRef>
              <c:f>'[1]Seg medicina Prevent.'!$A$41</c:f>
              <c:strCache>
                <c:ptCount val="1"/>
                <c:pt idx="0">
                  <c:v>ACTIVIDADES EJECUTADAS AL 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de trabajo'!$E$33:$AD$33</c:f>
              <c:numCache>
                <c:formatCode>[$-C0A]mmm\-yy;@</c:formatCode>
                <c:ptCount val="8"/>
                <c:pt idx="0">
                  <c:v>43389</c:v>
                </c:pt>
                <c:pt idx="2">
                  <c:v>43421</c:v>
                </c:pt>
                <c:pt idx="4">
                  <c:v>43453</c:v>
                </c:pt>
                <c:pt idx="6">
                  <c:v>43485</c:v>
                </c:pt>
              </c:numCache>
            </c:numRef>
          </c:cat>
          <c:val>
            <c:numRef>
              <c:f>'[1]Seg medicina Prevent.'!$D$41:$AC$41</c:f>
              <c:numCache>
                <c:formatCode>General</c:formatCode>
                <c:ptCount val="26"/>
                <c:pt idx="0">
                  <c:v>8</c:v>
                </c:pt>
                <c:pt idx="2">
                  <c:v>4</c:v>
                </c:pt>
                <c:pt idx="4">
                  <c:v>4</c:v>
                </c:pt>
                <c:pt idx="6">
                  <c:v>5</c:v>
                </c:pt>
                <c:pt idx="8">
                  <c:v>5</c:v>
                </c:pt>
                <c:pt idx="10">
                  <c:v>3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3-44D9-AF8A-B5273B855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58112"/>
        <c:axId val="95260032"/>
      </c:barChart>
      <c:catAx>
        <c:axId val="9525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MESES</a:t>
                </a:r>
              </a:p>
            </c:rich>
          </c:tx>
          <c:layout>
            <c:manualLayout>
              <c:xMode val="edge"/>
              <c:yMode val="edge"/>
              <c:x val="0.46833602942489388"/>
              <c:y val="0.75570184874432322"/>
            </c:manualLayout>
          </c:layout>
          <c:overlay val="0"/>
          <c:spPr>
            <a:noFill/>
            <a:ln w="25400">
              <a:noFill/>
            </a:ln>
          </c:spPr>
        </c:title>
        <c:numFmt formatCode="[$-C0A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260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26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258112"/>
        <c:crosses val="autoZero"/>
        <c:crossBetween val="between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264306247434267E-3"/>
          <c:y val="0.87158699424866959"/>
          <c:w val="0.95071116110486187"/>
          <c:h val="0.12021886608436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588" r="0.7500000000000058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MONITOREO DEL PROGRAMA MENSUAL</a:t>
            </a:r>
          </a:p>
        </c:rich>
      </c:tx>
      <c:layout>
        <c:manualLayout>
          <c:xMode val="edge"/>
          <c:yMode val="edge"/>
          <c:x val="0.21967263750277874"/>
          <c:y val="3.59476786713141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92307692307694E-2"/>
          <c:y val="0.1311478909128749"/>
          <c:w val="0.8615384615384617"/>
          <c:h val="0.702187665929350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de trabajo'!$E$33:$AD$33</c:f>
              <c:numCache>
                <c:formatCode>[$-C0A]mmm\-yy;@</c:formatCode>
                <c:ptCount val="8"/>
                <c:pt idx="0">
                  <c:v>43389</c:v>
                </c:pt>
                <c:pt idx="2">
                  <c:v>43421</c:v>
                </c:pt>
                <c:pt idx="4">
                  <c:v>43453</c:v>
                </c:pt>
                <c:pt idx="6">
                  <c:v>43485</c:v>
                </c:pt>
              </c:numCache>
            </c:numRef>
          </c:cat>
          <c:val>
            <c:numRef>
              <c:f>'Plan de trabajo'!$E$36:$AD$36</c:f>
              <c:numCache>
                <c:formatCode>0%</c:formatCode>
                <c:ptCount val="8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2-4D52-8899-AFF240B04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47744"/>
        <c:axId val="103904768"/>
      </c:barChart>
      <c:dateAx>
        <c:axId val="9524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MESES</a:t>
                </a:r>
              </a:p>
            </c:rich>
          </c:tx>
          <c:layout>
            <c:manualLayout>
              <c:xMode val="edge"/>
              <c:yMode val="edge"/>
              <c:x val="0.44461536661557721"/>
              <c:y val="0.90983836036888865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904768"/>
        <c:crosses val="autoZero"/>
        <c:auto val="1"/>
        <c:lblOffset val="100"/>
        <c:baseTimeUnit val="months"/>
        <c:majorUnit val="1"/>
        <c:minorUnit val="1"/>
      </c:dateAx>
      <c:valAx>
        <c:axId val="10390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247744"/>
        <c:crosses val="autoZero"/>
        <c:crossBetween val="between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66675</xdr:rowOff>
    </xdr:from>
    <xdr:to>
      <xdr:col>9</xdr:col>
      <xdr:colOff>19050</xdr:colOff>
      <xdr:row>55</xdr:row>
      <xdr:rowOff>638175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37</xdr:row>
      <xdr:rowOff>66675</xdr:rowOff>
    </xdr:from>
    <xdr:to>
      <xdr:col>29</xdr:col>
      <xdr:colOff>257175</xdr:colOff>
      <xdr:row>55</xdr:row>
      <xdr:rowOff>638175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29</xdr:col>
      <xdr:colOff>212911</xdr:colOff>
      <xdr:row>0</xdr:row>
      <xdr:rowOff>123264</xdr:rowOff>
    </xdr:from>
    <xdr:to>
      <xdr:col>30</xdr:col>
      <xdr:colOff>649940</xdr:colOff>
      <xdr:row>2</xdr:row>
      <xdr:rowOff>291730</xdr:rowOff>
    </xdr:to>
    <xdr:pic>
      <xdr:nvPicPr>
        <xdr:cNvPr id="5" name="4 Imagen" descr="Loteria_de_Bogota-logo-0791D67B0B-seeklogo.com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261911" y="123264"/>
          <a:ext cx="728382" cy="8184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herine.buitrago\Documents\HSE\FORMATOS\GI%20F%2015%20-%20%20Programa%20medicina%20Preventiva%20y%20del%20traba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 medicina Prevent."/>
      <sheetName val="Plan de acción"/>
      <sheetName val="Seguridad Industrial"/>
      <sheetName val="Plan de acción seguridad ind."/>
    </sheetNames>
    <sheetDataSet>
      <sheetData sheetId="0">
        <row r="39">
          <cell r="D39">
            <v>40909</v>
          </cell>
        </row>
        <row r="40">
          <cell r="A40" t="str">
            <v>ACTIVIDADES PROGRAMADAS AL AÑO</v>
          </cell>
          <cell r="D40">
            <v>8</v>
          </cell>
          <cell r="F40">
            <v>4</v>
          </cell>
          <cell r="H40">
            <v>4</v>
          </cell>
          <cell r="J40">
            <v>5</v>
          </cell>
          <cell r="L40">
            <v>5</v>
          </cell>
          <cell r="N40">
            <v>5</v>
          </cell>
          <cell r="P40">
            <v>6</v>
          </cell>
          <cell r="R40">
            <v>4</v>
          </cell>
          <cell r="T40">
            <v>2</v>
          </cell>
          <cell r="V40">
            <v>3</v>
          </cell>
          <cell r="X40">
            <v>2</v>
          </cell>
          <cell r="Z40">
            <v>8</v>
          </cell>
          <cell r="AB40">
            <v>1</v>
          </cell>
        </row>
        <row r="41">
          <cell r="A41" t="str">
            <v>ACTIVIDADES EJECUTADAS AL AÑO</v>
          </cell>
          <cell r="D41">
            <v>8</v>
          </cell>
          <cell r="F41">
            <v>4</v>
          </cell>
          <cell r="H41">
            <v>4</v>
          </cell>
          <cell r="J41">
            <v>5</v>
          </cell>
          <cell r="L41">
            <v>5</v>
          </cell>
          <cell r="N41">
            <v>3</v>
          </cell>
          <cell r="P41">
            <v>0</v>
          </cell>
          <cell r="R41">
            <v>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5"/>
  <sheetViews>
    <sheetView topLeftCell="A10" workbookViewId="0">
      <selection activeCell="J16" sqref="J16"/>
    </sheetView>
  </sheetViews>
  <sheetFormatPr baseColWidth="10" defaultRowHeight="14.5" x14ac:dyDescent="0.35"/>
  <cols>
    <col min="1" max="1" width="5.54296875" customWidth="1"/>
    <col min="3" max="3" width="33.26953125" customWidth="1"/>
    <col min="10" max="10" width="12.1796875" style="18" customWidth="1"/>
    <col min="11" max="11" width="12.81640625" style="18" customWidth="1"/>
    <col min="12" max="12" width="14" style="21" customWidth="1"/>
  </cols>
  <sheetData>
    <row r="1" spans="2:13" ht="22.5" customHeight="1" x14ac:dyDescent="0.35">
      <c r="B1" s="149" t="s">
        <v>0</v>
      </c>
      <c r="C1" s="149" t="s">
        <v>1</v>
      </c>
      <c r="D1" s="149" t="s">
        <v>2</v>
      </c>
      <c r="E1" s="1" t="s">
        <v>3</v>
      </c>
      <c r="F1" s="1" t="s">
        <v>3</v>
      </c>
      <c r="G1" s="2" t="s">
        <v>3</v>
      </c>
      <c r="H1" s="3" t="s">
        <v>3</v>
      </c>
      <c r="I1" s="147" t="s">
        <v>4</v>
      </c>
      <c r="J1" s="147" t="s">
        <v>5</v>
      </c>
      <c r="K1" s="147" t="s">
        <v>6</v>
      </c>
      <c r="L1" s="147" t="s">
        <v>37</v>
      </c>
    </row>
    <row r="2" spans="2:13" ht="15" thickBot="1" x14ac:dyDescent="0.4">
      <c r="B2" s="150"/>
      <c r="C2" s="150"/>
      <c r="D2" s="150"/>
      <c r="E2" s="4" t="s">
        <v>7</v>
      </c>
      <c r="F2" s="4" t="s">
        <v>8</v>
      </c>
      <c r="G2" s="5" t="s">
        <v>9</v>
      </c>
      <c r="H2" s="6" t="s">
        <v>10</v>
      </c>
      <c r="I2" s="148"/>
      <c r="J2" s="148"/>
      <c r="K2" s="148"/>
      <c r="L2" s="148"/>
    </row>
    <row r="3" spans="2:13" ht="15" thickBot="1" x14ac:dyDescent="0.4">
      <c r="B3" s="15" t="s">
        <v>11</v>
      </c>
      <c r="C3" s="24" t="s">
        <v>12</v>
      </c>
      <c r="D3" s="8">
        <f>0.8928%*26</f>
        <v>0.232128</v>
      </c>
      <c r="E3" s="8">
        <f>0.8928%*19</f>
        <v>0.16963200000000001</v>
      </c>
      <c r="F3" s="8">
        <f>0.8928%*16</f>
        <v>0.142848</v>
      </c>
      <c r="G3" s="8">
        <f>0.8928%*19</f>
        <v>0.16963200000000001</v>
      </c>
      <c r="H3" s="8">
        <f>0.8928%*32</f>
        <v>0.28569600000000001</v>
      </c>
      <c r="I3" s="9">
        <f>SUM(D3:H3)</f>
        <v>0.99993599999999994</v>
      </c>
      <c r="J3" s="10">
        <f>SUM(D3:E3)</f>
        <v>0.40176000000000001</v>
      </c>
      <c r="K3" s="10">
        <f>SUM(G3:H3)</f>
        <v>0.45532800000000001</v>
      </c>
      <c r="L3" s="23">
        <f>F3</f>
        <v>0.142848</v>
      </c>
    </row>
    <row r="4" spans="2:13" ht="15" thickBot="1" x14ac:dyDescent="0.4">
      <c r="B4" s="16" t="s">
        <v>13</v>
      </c>
      <c r="C4" s="24" t="s">
        <v>14</v>
      </c>
      <c r="D4" s="8">
        <f>0.8928%*14</f>
        <v>0.12499200000000001</v>
      </c>
      <c r="E4" s="8">
        <f>0.8928%*13</f>
        <v>0.116064</v>
      </c>
      <c r="F4" s="8">
        <f>0.8928%*33</f>
        <v>0.294624</v>
      </c>
      <c r="G4" s="8">
        <f>0.8928%*24</f>
        <v>0.21427200000000002</v>
      </c>
      <c r="H4" s="8">
        <f>0.8928%*28</f>
        <v>0.24998400000000001</v>
      </c>
      <c r="I4" s="9">
        <f t="shared" ref="I4:I6" si="0">SUM(D4:H4)</f>
        <v>0.99993599999999994</v>
      </c>
      <c r="J4" s="12">
        <f t="shared" ref="J4:J25" si="1">SUM(D4:E4)</f>
        <v>0.24105599999999999</v>
      </c>
      <c r="K4" s="12">
        <f t="shared" ref="K4:K25" si="2">SUM(G4:H4)</f>
        <v>0.464256</v>
      </c>
      <c r="L4" s="22">
        <f t="shared" ref="L4:L25" si="3">F4</f>
        <v>0.294624</v>
      </c>
    </row>
    <row r="5" spans="2:13" ht="27" thickBot="1" x14ac:dyDescent="0.4">
      <c r="B5" s="16" t="s">
        <v>15</v>
      </c>
      <c r="C5" s="7" t="s">
        <v>16</v>
      </c>
      <c r="D5" s="8">
        <f>0.8771%*32</f>
        <v>0.28067199999999998</v>
      </c>
      <c r="E5" s="8">
        <f>0.8771%*18</f>
        <v>0.15787799999999999</v>
      </c>
      <c r="F5" s="8">
        <f>0.8771%*17</f>
        <v>0.14910699999999999</v>
      </c>
      <c r="G5" s="8">
        <f>0.8771%*16</f>
        <v>0.14033599999999999</v>
      </c>
      <c r="H5" s="8">
        <f>0.8771%*31</f>
        <v>0.271901</v>
      </c>
      <c r="I5" s="9">
        <f t="shared" si="0"/>
        <v>0.99989400000000006</v>
      </c>
      <c r="J5" s="12">
        <f t="shared" si="1"/>
        <v>0.43855</v>
      </c>
      <c r="K5" s="12">
        <f t="shared" si="2"/>
        <v>0.41223699999999996</v>
      </c>
      <c r="L5" s="22">
        <f t="shared" si="3"/>
        <v>0.14910699999999999</v>
      </c>
    </row>
    <row r="6" spans="2:13" ht="25.5" customHeight="1" thickBot="1" x14ac:dyDescent="0.4">
      <c r="B6" s="139" t="s">
        <v>17</v>
      </c>
      <c r="C6" s="140"/>
      <c r="D6" s="8">
        <f>0.8928%*19</f>
        <v>0.16963200000000001</v>
      </c>
      <c r="E6" s="8">
        <f>0.8928%*18</f>
        <v>0.16070400000000001</v>
      </c>
      <c r="F6" s="8">
        <f>0.8928%*24</f>
        <v>0.21427200000000002</v>
      </c>
      <c r="G6" s="8">
        <f>0.8928%*16</f>
        <v>0.142848</v>
      </c>
      <c r="H6" s="8">
        <f>0.8928%*35</f>
        <v>0.31247999999999998</v>
      </c>
      <c r="I6" s="9">
        <f t="shared" si="0"/>
        <v>0.99993599999999994</v>
      </c>
      <c r="J6" s="12">
        <f t="shared" si="1"/>
        <v>0.33033600000000002</v>
      </c>
      <c r="K6" s="12">
        <f t="shared" si="2"/>
        <v>0.45532799999999995</v>
      </c>
      <c r="L6" s="22">
        <f t="shared" si="3"/>
        <v>0.21427200000000002</v>
      </c>
    </row>
    <row r="7" spans="2:13" ht="15" thickBot="1" x14ac:dyDescent="0.4">
      <c r="B7" s="141"/>
      <c r="C7" s="142"/>
      <c r="D7" s="142"/>
      <c r="E7" s="142"/>
      <c r="F7" s="142"/>
      <c r="G7" s="142"/>
      <c r="H7" s="143"/>
      <c r="I7" s="13"/>
      <c r="J7" s="14"/>
      <c r="K7" s="14"/>
    </row>
    <row r="8" spans="2:13" ht="15" thickBot="1" x14ac:dyDescent="0.4">
      <c r="B8" s="144" t="s">
        <v>18</v>
      </c>
      <c r="C8" s="24" t="s">
        <v>19</v>
      </c>
      <c r="D8" s="8">
        <f>0.8928%*41</f>
        <v>0.36604799999999998</v>
      </c>
      <c r="E8" s="8">
        <f>0.8928%*3</f>
        <v>2.6784000000000002E-2</v>
      </c>
      <c r="F8" s="8">
        <f>0.8928%*21</f>
        <v>0.18748800000000002</v>
      </c>
      <c r="G8" s="8">
        <f>0.8928%*21</f>
        <v>0.18748800000000002</v>
      </c>
      <c r="H8" s="8">
        <f>0.8928%*26</f>
        <v>0.232128</v>
      </c>
      <c r="I8" s="11">
        <f t="shared" ref="I8:I25" si="4">SUM(D8:H8)</f>
        <v>0.99993599999999994</v>
      </c>
      <c r="J8" s="12">
        <f t="shared" si="1"/>
        <v>0.39283199999999996</v>
      </c>
      <c r="K8" s="12">
        <f t="shared" si="2"/>
        <v>0.41961599999999999</v>
      </c>
      <c r="L8" s="22">
        <f t="shared" si="3"/>
        <v>0.18748800000000002</v>
      </c>
    </row>
    <row r="9" spans="2:13" ht="15" thickBot="1" x14ac:dyDescent="0.4">
      <c r="B9" s="145"/>
      <c r="C9" s="24" t="s">
        <v>20</v>
      </c>
      <c r="D9" s="8">
        <f>0.8928%*59</f>
        <v>0.526752</v>
      </c>
      <c r="E9" s="8">
        <f>0.8928%*14</f>
        <v>0.12499200000000001</v>
      </c>
      <c r="F9" s="8">
        <f>0.8928%*9</f>
        <v>8.0352000000000007E-2</v>
      </c>
      <c r="G9" s="8">
        <f>0.8928%*21</f>
        <v>0.18748800000000002</v>
      </c>
      <c r="H9" s="8">
        <f>0.8928%*9</f>
        <v>8.0352000000000007E-2</v>
      </c>
      <c r="I9" s="11">
        <f t="shared" si="4"/>
        <v>0.99993599999999994</v>
      </c>
      <c r="J9" s="12">
        <f t="shared" si="1"/>
        <v>0.65174399999999999</v>
      </c>
      <c r="K9" s="12">
        <f t="shared" si="2"/>
        <v>0.26784000000000002</v>
      </c>
      <c r="L9" s="22">
        <f t="shared" si="3"/>
        <v>8.0352000000000007E-2</v>
      </c>
      <c r="M9" s="20"/>
    </row>
    <row r="10" spans="2:13" ht="15" thickBot="1" x14ac:dyDescent="0.4">
      <c r="B10" s="145"/>
      <c r="C10" s="7" t="s">
        <v>21</v>
      </c>
      <c r="D10" s="8">
        <f>0.8771%*34</f>
        <v>0.29821399999999998</v>
      </c>
      <c r="E10" s="8">
        <f>0.8771%*21</f>
        <v>0.18419099999999999</v>
      </c>
      <c r="F10" s="8">
        <f>0.8771%*8</f>
        <v>7.0167999999999994E-2</v>
      </c>
      <c r="G10" s="8">
        <f>0.8771%*24</f>
        <v>0.21050399999999997</v>
      </c>
      <c r="H10" s="8">
        <f>0.8771%*27</f>
        <v>0.23681699999999997</v>
      </c>
      <c r="I10" s="11">
        <f t="shared" si="4"/>
        <v>0.99989399999999995</v>
      </c>
      <c r="J10" s="12">
        <f t="shared" si="1"/>
        <v>0.48240499999999997</v>
      </c>
      <c r="K10" s="12">
        <f t="shared" si="2"/>
        <v>0.44732099999999997</v>
      </c>
      <c r="L10" s="22">
        <f t="shared" si="3"/>
        <v>7.0167999999999994E-2</v>
      </c>
    </row>
    <row r="11" spans="2:13" ht="27" thickBot="1" x14ac:dyDescent="0.4">
      <c r="B11" s="145"/>
      <c r="C11" s="7" t="s">
        <v>22</v>
      </c>
      <c r="D11" s="8">
        <f>0.8771%*28</f>
        <v>0.24558799999999997</v>
      </c>
      <c r="E11" s="8">
        <f>0.8771%*19</f>
        <v>0.16664899999999999</v>
      </c>
      <c r="F11" s="8">
        <f>0.8771%*24</f>
        <v>0.21050399999999997</v>
      </c>
      <c r="G11" s="8">
        <f>0.8771%*26</f>
        <v>0.22804599999999997</v>
      </c>
      <c r="H11" s="8">
        <f>0.8771%*17</f>
        <v>0.14910699999999999</v>
      </c>
      <c r="I11" s="11">
        <f t="shared" si="4"/>
        <v>0.99989399999999995</v>
      </c>
      <c r="J11" s="12">
        <f t="shared" si="1"/>
        <v>0.41223699999999996</v>
      </c>
      <c r="K11" s="12">
        <f t="shared" si="2"/>
        <v>0.37715299999999996</v>
      </c>
      <c r="L11" s="22">
        <f t="shared" si="3"/>
        <v>0.21050399999999997</v>
      </c>
    </row>
    <row r="12" spans="2:13" ht="15" thickBot="1" x14ac:dyDescent="0.4">
      <c r="B12" s="146"/>
      <c r="C12" s="7" t="s">
        <v>23</v>
      </c>
      <c r="D12" s="8">
        <f>0.8771%*37</f>
        <v>0.32452699999999995</v>
      </c>
      <c r="E12" s="8">
        <f>0.8771%*26</f>
        <v>0.22804599999999997</v>
      </c>
      <c r="F12" s="8">
        <f>0.8771%*29</f>
        <v>0.254359</v>
      </c>
      <c r="G12" s="8">
        <f>0.8771%*5</f>
        <v>4.3854999999999998E-2</v>
      </c>
      <c r="H12" s="8">
        <f>0.8771%*17</f>
        <v>0.14910699999999999</v>
      </c>
      <c r="I12" s="11">
        <f t="shared" si="4"/>
        <v>0.99989399999999995</v>
      </c>
      <c r="J12" s="12">
        <f t="shared" si="1"/>
        <v>0.55257299999999998</v>
      </c>
      <c r="K12" s="12">
        <f t="shared" si="2"/>
        <v>0.19296199999999999</v>
      </c>
      <c r="L12" s="22">
        <f t="shared" si="3"/>
        <v>0.254359</v>
      </c>
    </row>
    <row r="13" spans="2:13" ht="15" thickBot="1" x14ac:dyDescent="0.4">
      <c r="B13" s="139" t="s">
        <v>24</v>
      </c>
      <c r="C13" s="140"/>
      <c r="D13" s="8">
        <f>0.8928%*35</f>
        <v>0.31247999999999998</v>
      </c>
      <c r="E13" s="8">
        <f>0.8928%*16</f>
        <v>0.142848</v>
      </c>
      <c r="F13" s="8">
        <f>0.8928%*15</f>
        <v>0.13392000000000001</v>
      </c>
      <c r="G13" s="8">
        <f>0.8928%*19</f>
        <v>0.16963200000000001</v>
      </c>
      <c r="H13" s="8">
        <f>0.8928%*27</f>
        <v>0.24105599999999999</v>
      </c>
      <c r="I13" s="11">
        <f t="shared" si="4"/>
        <v>0.99993599999999994</v>
      </c>
      <c r="J13" s="12">
        <f t="shared" si="1"/>
        <v>0.45532799999999995</v>
      </c>
      <c r="K13" s="12">
        <f t="shared" si="2"/>
        <v>0.410688</v>
      </c>
      <c r="L13" s="22">
        <f t="shared" si="3"/>
        <v>0.13392000000000001</v>
      </c>
    </row>
    <row r="14" spans="2:13" ht="15" thickBot="1" x14ac:dyDescent="0.4">
      <c r="B14" s="141"/>
      <c r="C14" s="142"/>
      <c r="D14" s="142"/>
      <c r="E14" s="142"/>
      <c r="F14" s="142"/>
      <c r="G14" s="142"/>
      <c r="H14" s="143"/>
      <c r="I14" s="13"/>
      <c r="J14" s="14"/>
      <c r="K14" s="14"/>
    </row>
    <row r="15" spans="2:13" ht="27" thickBot="1" x14ac:dyDescent="0.4">
      <c r="B15" s="144" t="s">
        <v>25</v>
      </c>
      <c r="C15" s="24" t="s">
        <v>26</v>
      </c>
      <c r="D15" s="8">
        <f>0.8928%*27</f>
        <v>0.24105599999999999</v>
      </c>
      <c r="E15" s="8">
        <f>0.8928%*22</f>
        <v>0.19641600000000001</v>
      </c>
      <c r="F15" s="8">
        <f>0.8928%*18</f>
        <v>0.16070400000000001</v>
      </c>
      <c r="G15" s="8">
        <f>0.8928%*20</f>
        <v>0.17856</v>
      </c>
      <c r="H15" s="8">
        <f>0.8928%*25</f>
        <v>0.22320000000000001</v>
      </c>
      <c r="I15" s="11">
        <f t="shared" si="4"/>
        <v>0.99993600000000016</v>
      </c>
      <c r="J15" s="12">
        <f t="shared" si="1"/>
        <v>0.43747199999999997</v>
      </c>
      <c r="K15" s="12">
        <f t="shared" si="2"/>
        <v>0.40176000000000001</v>
      </c>
      <c r="L15" s="22">
        <f t="shared" si="3"/>
        <v>0.16070400000000001</v>
      </c>
    </row>
    <row r="16" spans="2:13" ht="15" thickBot="1" x14ac:dyDescent="0.4">
      <c r="B16" s="145"/>
      <c r="C16" s="7" t="s">
        <v>27</v>
      </c>
      <c r="D16" s="8">
        <f>0.8771%*74</f>
        <v>0.64905399999999991</v>
      </c>
      <c r="E16" s="8">
        <f>0.8771%*20</f>
        <v>0.17541999999999999</v>
      </c>
      <c r="F16" s="8">
        <f>0.8771%*16</f>
        <v>0.14033599999999999</v>
      </c>
      <c r="G16" s="8">
        <f>0.8771%*3</f>
        <v>2.6312999999999996E-2</v>
      </c>
      <c r="H16" s="8">
        <f>0.8771%*1</f>
        <v>8.7709999999999993E-3</v>
      </c>
      <c r="I16" s="11">
        <f t="shared" si="4"/>
        <v>0.99989399999999995</v>
      </c>
      <c r="J16" s="12">
        <f t="shared" si="1"/>
        <v>0.82447399999999993</v>
      </c>
      <c r="K16" s="12">
        <f t="shared" si="2"/>
        <v>3.5083999999999997E-2</v>
      </c>
      <c r="L16" s="22">
        <f t="shared" si="3"/>
        <v>0.14033599999999999</v>
      </c>
    </row>
    <row r="17" spans="2:12" ht="15" thickBot="1" x14ac:dyDescent="0.4">
      <c r="B17" s="145"/>
      <c r="C17" s="24" t="s">
        <v>28</v>
      </c>
      <c r="D17" s="8">
        <f>0.8928%*17</f>
        <v>0.15177599999999999</v>
      </c>
      <c r="E17" s="8">
        <f>0.8928%*14</f>
        <v>0.12499200000000001</v>
      </c>
      <c r="F17" s="8">
        <f>0.8928%*12</f>
        <v>0.10713600000000001</v>
      </c>
      <c r="G17" s="8">
        <f>0.8928%*10</f>
        <v>8.9279999999999998E-2</v>
      </c>
      <c r="H17" s="8">
        <f>0.8928%*49</f>
        <v>0.43747200000000003</v>
      </c>
      <c r="I17" s="11">
        <f t="shared" si="4"/>
        <v>0.91065600000000013</v>
      </c>
      <c r="J17" s="12">
        <f t="shared" si="1"/>
        <v>0.27676800000000001</v>
      </c>
      <c r="K17" s="12">
        <f t="shared" si="2"/>
        <v>0.526752</v>
      </c>
      <c r="L17" s="22">
        <f t="shared" si="3"/>
        <v>0.10713600000000001</v>
      </c>
    </row>
    <row r="18" spans="2:12" ht="27" thickBot="1" x14ac:dyDescent="0.4">
      <c r="B18" s="145"/>
      <c r="C18" s="7" t="s">
        <v>29</v>
      </c>
      <c r="D18" s="8">
        <f>0.8771%*27</f>
        <v>0.23681699999999997</v>
      </c>
      <c r="E18" s="8">
        <f>0.8771%*26</f>
        <v>0.22804599999999997</v>
      </c>
      <c r="F18" s="8">
        <f>0.8771%*17</f>
        <v>0.14910699999999999</v>
      </c>
      <c r="G18" s="8">
        <f>0.8771%*30</f>
        <v>0.26312999999999998</v>
      </c>
      <c r="H18" s="8">
        <f>0.8771%*14</f>
        <v>0.12279399999999999</v>
      </c>
      <c r="I18" s="11">
        <f t="shared" si="4"/>
        <v>0.99989399999999984</v>
      </c>
      <c r="J18" s="12">
        <f t="shared" si="1"/>
        <v>0.46486299999999992</v>
      </c>
      <c r="K18" s="26">
        <f t="shared" si="2"/>
        <v>0.38592399999999993</v>
      </c>
      <c r="L18" s="22">
        <f t="shared" si="3"/>
        <v>0.14910699999999999</v>
      </c>
    </row>
    <row r="19" spans="2:12" ht="15" thickBot="1" x14ac:dyDescent="0.4">
      <c r="B19" s="145"/>
      <c r="C19" s="24" t="s">
        <v>30</v>
      </c>
      <c r="D19" s="8">
        <f>0.8928%*13</f>
        <v>0.116064</v>
      </c>
      <c r="E19" s="8">
        <f>0.8928%*23</f>
        <v>0.205344</v>
      </c>
      <c r="F19" s="8">
        <f>0.8928%*24</f>
        <v>0.21427200000000002</v>
      </c>
      <c r="G19" s="8">
        <f>0.8928%*21</f>
        <v>0.18748800000000002</v>
      </c>
      <c r="H19" s="8">
        <f>0.8928%*31</f>
        <v>0.27676800000000001</v>
      </c>
      <c r="I19" s="11">
        <f t="shared" si="4"/>
        <v>0.99993600000000005</v>
      </c>
      <c r="J19" s="12">
        <f t="shared" si="1"/>
        <v>0.32140800000000003</v>
      </c>
      <c r="K19" s="12">
        <f t="shared" si="2"/>
        <v>0.464256</v>
      </c>
      <c r="L19" s="22">
        <f t="shared" si="3"/>
        <v>0.21427200000000002</v>
      </c>
    </row>
    <row r="20" spans="2:12" ht="15" thickBot="1" x14ac:dyDescent="0.4">
      <c r="B20" s="146"/>
      <c r="C20" s="24" t="s">
        <v>31</v>
      </c>
      <c r="D20" s="8">
        <f>0.8928%*24</f>
        <v>0.21427200000000002</v>
      </c>
      <c r="E20" s="8">
        <f>0.8928%*46</f>
        <v>0.410688</v>
      </c>
      <c r="F20" s="8">
        <f>0.8928%*17</f>
        <v>0.15177599999999999</v>
      </c>
      <c r="G20" s="8">
        <f>0.8928%*15</f>
        <v>0.13392000000000001</v>
      </c>
      <c r="H20" s="8">
        <f>0.8928%*10</f>
        <v>8.9279999999999998E-2</v>
      </c>
      <c r="I20" s="11">
        <f t="shared" si="4"/>
        <v>0.99993600000000005</v>
      </c>
      <c r="J20" s="12">
        <f t="shared" si="1"/>
        <v>0.62495999999999996</v>
      </c>
      <c r="K20" s="12">
        <f t="shared" si="2"/>
        <v>0.22320000000000001</v>
      </c>
      <c r="L20" s="22">
        <f t="shared" si="3"/>
        <v>0.15177599999999999</v>
      </c>
    </row>
    <row r="21" spans="2:12" ht="15" thickBot="1" x14ac:dyDescent="0.4">
      <c r="B21" s="139" t="s">
        <v>32</v>
      </c>
      <c r="C21" s="140"/>
      <c r="D21" s="8">
        <f>0.8928%*20</f>
        <v>0.17856</v>
      </c>
      <c r="E21" s="8">
        <f>0.8928%*25</f>
        <v>0.22320000000000001</v>
      </c>
      <c r="F21" s="8">
        <f>0.8928%*21</f>
        <v>0.18748800000000002</v>
      </c>
      <c r="G21" s="8">
        <f>0.8928%*29</f>
        <v>0.25891200000000003</v>
      </c>
      <c r="H21" s="8">
        <f>0.8928%*17</f>
        <v>0.15177599999999999</v>
      </c>
      <c r="I21" s="11">
        <f t="shared" si="4"/>
        <v>0.99993600000000005</v>
      </c>
      <c r="J21" s="12">
        <f t="shared" si="1"/>
        <v>0.40176000000000001</v>
      </c>
      <c r="K21" s="12">
        <f t="shared" si="2"/>
        <v>0.41068800000000005</v>
      </c>
      <c r="L21" s="22">
        <f t="shared" si="3"/>
        <v>0.18748800000000002</v>
      </c>
    </row>
    <row r="22" spans="2:12" ht="15" thickBot="1" x14ac:dyDescent="0.4">
      <c r="B22" s="141"/>
      <c r="C22" s="142"/>
      <c r="D22" s="142"/>
      <c r="E22" s="142"/>
      <c r="F22" s="142"/>
      <c r="G22" s="142"/>
      <c r="H22" s="143"/>
      <c r="I22" s="13"/>
      <c r="J22" s="14"/>
      <c r="K22" s="14"/>
    </row>
    <row r="23" spans="2:12" ht="40" thickBot="1" x14ac:dyDescent="0.4">
      <c r="B23" s="144" t="s">
        <v>33</v>
      </c>
      <c r="C23" s="25" t="s">
        <v>34</v>
      </c>
      <c r="D23" s="8">
        <f>0.8771%*53</f>
        <v>0.46486299999999997</v>
      </c>
      <c r="E23" s="8">
        <f>0.8771%*18</f>
        <v>0.15787799999999999</v>
      </c>
      <c r="F23" s="8">
        <f>0.8771%*13</f>
        <v>0.11402299999999999</v>
      </c>
      <c r="G23" s="8">
        <f>0.8771%*12</f>
        <v>0.10525199999999998</v>
      </c>
      <c r="H23" s="8">
        <f>0.8771%*18</f>
        <v>0.15787799999999999</v>
      </c>
      <c r="I23" s="17">
        <f t="shared" si="4"/>
        <v>0.99989399999999995</v>
      </c>
      <c r="J23" s="19">
        <f t="shared" si="1"/>
        <v>0.62274099999999999</v>
      </c>
      <c r="K23" s="12">
        <f t="shared" si="2"/>
        <v>0.26312999999999998</v>
      </c>
      <c r="L23" s="22">
        <f t="shared" si="3"/>
        <v>0.11402299999999999</v>
      </c>
    </row>
    <row r="24" spans="2:12" ht="15" thickBot="1" x14ac:dyDescent="0.4">
      <c r="B24" s="146"/>
      <c r="C24" s="25" t="s">
        <v>35</v>
      </c>
      <c r="D24" s="8">
        <f>0.8849%*14</f>
        <v>0.12388600000000001</v>
      </c>
      <c r="E24" s="8">
        <f>0.8849%*18</f>
        <v>0.15928200000000001</v>
      </c>
      <c r="F24" s="8">
        <f>0.8849%*23</f>
        <v>0.20352700000000001</v>
      </c>
      <c r="G24" s="8">
        <f>0.8849%*30</f>
        <v>0.26547000000000004</v>
      </c>
      <c r="H24" s="8">
        <f>0.8849%*28</f>
        <v>0.24777200000000002</v>
      </c>
      <c r="I24" s="17">
        <f t="shared" si="4"/>
        <v>0.99993700000000008</v>
      </c>
      <c r="J24" s="12">
        <f t="shared" si="1"/>
        <v>0.28316800000000003</v>
      </c>
      <c r="K24" s="12">
        <f t="shared" si="2"/>
        <v>0.51324200000000009</v>
      </c>
      <c r="L24" s="22">
        <f t="shared" si="3"/>
        <v>0.20352700000000001</v>
      </c>
    </row>
    <row r="25" spans="2:12" ht="15" thickBot="1" x14ac:dyDescent="0.4">
      <c r="B25" s="137" t="s">
        <v>36</v>
      </c>
      <c r="C25" s="138"/>
      <c r="D25" s="8">
        <f>0.8849%*15</f>
        <v>0.13273500000000002</v>
      </c>
      <c r="E25" s="8">
        <f>0.8849%*19</f>
        <v>0.16813100000000003</v>
      </c>
      <c r="F25" s="8">
        <f>0.8849%*20</f>
        <v>0.17698000000000003</v>
      </c>
      <c r="G25" s="8">
        <f>0.8849%*32</f>
        <v>0.28316800000000003</v>
      </c>
      <c r="H25" s="8">
        <f>0.8849%*27</f>
        <v>0.23892300000000002</v>
      </c>
      <c r="I25" s="17">
        <f t="shared" si="4"/>
        <v>0.99993700000000008</v>
      </c>
      <c r="J25" s="12">
        <f t="shared" si="1"/>
        <v>0.30086600000000008</v>
      </c>
      <c r="K25" s="12">
        <f t="shared" si="2"/>
        <v>0.52209100000000008</v>
      </c>
      <c r="L25" s="22">
        <f t="shared" si="3"/>
        <v>0.17698000000000003</v>
      </c>
    </row>
  </sheetData>
  <mergeCells count="17">
    <mergeCell ref="J1:J2"/>
    <mergeCell ref="L1:L2"/>
    <mergeCell ref="B21:C21"/>
    <mergeCell ref="B22:H22"/>
    <mergeCell ref="B23:B24"/>
    <mergeCell ref="K1:K2"/>
    <mergeCell ref="B1:B2"/>
    <mergeCell ref="C1:C2"/>
    <mergeCell ref="D1:D2"/>
    <mergeCell ref="I1:I2"/>
    <mergeCell ref="B25:C25"/>
    <mergeCell ref="B6:C6"/>
    <mergeCell ref="B7:H7"/>
    <mergeCell ref="B8:B12"/>
    <mergeCell ref="B13:C13"/>
    <mergeCell ref="B14:H14"/>
    <mergeCell ref="B15:B20"/>
  </mergeCells>
  <conditionalFormatting sqref="J3:J25">
    <cfRule type="cellIs" dxfId="14" priority="8" operator="greaterThan">
      <formula>79%</formula>
    </cfRule>
  </conditionalFormatting>
  <conditionalFormatting sqref="K3:K25">
    <cfRule type="cellIs" dxfId="13" priority="7" operator="greaterThan">
      <formula>0.39</formula>
    </cfRule>
  </conditionalFormatting>
  <conditionalFormatting sqref="I3:I6">
    <cfRule type="cellIs" dxfId="12" priority="5" operator="equal">
      <formula>1000</formula>
    </cfRule>
  </conditionalFormatting>
  <conditionalFormatting sqref="L3:L6">
    <cfRule type="cellIs" dxfId="11" priority="4" operator="greaterThan">
      <formula>0.3</formula>
    </cfRule>
  </conditionalFormatting>
  <conditionalFormatting sqref="L8:L13">
    <cfRule type="cellIs" dxfId="10" priority="3" operator="greaterThan">
      <formula>0.3</formula>
    </cfRule>
  </conditionalFormatting>
  <conditionalFormatting sqref="L15:L21">
    <cfRule type="cellIs" dxfId="9" priority="2" operator="greaterThan">
      <formula>0.3</formula>
    </cfRule>
  </conditionalFormatting>
  <conditionalFormatting sqref="L23:L25">
    <cfRule type="cellIs" dxfId="8" priority="1" operator="greaterThan">
      <formula>0.3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6"/>
  <sheetViews>
    <sheetView workbookViewId="0">
      <selection activeCell="B7" sqref="B7"/>
    </sheetView>
  </sheetViews>
  <sheetFormatPr baseColWidth="10" defaultColWidth="11.453125" defaultRowHeight="14.5" x14ac:dyDescent="0.35"/>
  <cols>
    <col min="1" max="1" width="43.54296875" style="133" customWidth="1"/>
    <col min="2" max="2" width="22.54296875" style="133" customWidth="1"/>
    <col min="3" max="3" width="35" style="133" customWidth="1"/>
    <col min="4" max="4" width="42" style="133" customWidth="1"/>
    <col min="5" max="5" width="66.1796875" style="133" customWidth="1"/>
    <col min="6" max="6" width="80.1796875" style="133" customWidth="1"/>
    <col min="7" max="16384" width="11.453125" style="133"/>
  </cols>
  <sheetData>
    <row r="2" spans="1:6" x14ac:dyDescent="0.35">
      <c r="A2" s="34" t="s">
        <v>38</v>
      </c>
      <c r="B2" s="34" t="s">
        <v>72</v>
      </c>
      <c r="C2" s="34" t="s">
        <v>71</v>
      </c>
      <c r="D2" s="35" t="s">
        <v>81</v>
      </c>
      <c r="E2" s="35" t="s">
        <v>82</v>
      </c>
      <c r="F2" s="35" t="s">
        <v>83</v>
      </c>
    </row>
    <row r="3" spans="1:6" x14ac:dyDescent="0.35">
      <c r="A3" s="151" t="s">
        <v>39</v>
      </c>
      <c r="B3" s="27" t="s">
        <v>69</v>
      </c>
      <c r="C3" s="29" t="s">
        <v>40</v>
      </c>
      <c r="D3" s="36" t="s">
        <v>147</v>
      </c>
      <c r="E3" s="33"/>
      <c r="F3" s="33"/>
    </row>
    <row r="4" spans="1:6" x14ac:dyDescent="0.35">
      <c r="A4" s="151"/>
      <c r="B4" s="28" t="s">
        <v>69</v>
      </c>
      <c r="C4" s="29" t="s">
        <v>41</v>
      </c>
      <c r="D4" s="36" t="s">
        <v>147</v>
      </c>
      <c r="E4" s="33"/>
      <c r="F4" s="33"/>
    </row>
    <row r="5" spans="1:6" x14ac:dyDescent="0.35">
      <c r="A5" s="151"/>
      <c r="B5" s="28" t="s">
        <v>68</v>
      </c>
      <c r="C5" s="29" t="s">
        <v>42</v>
      </c>
      <c r="D5" s="33" t="s">
        <v>73</v>
      </c>
      <c r="E5" s="33" t="s">
        <v>74</v>
      </c>
      <c r="F5" s="33" t="s">
        <v>75</v>
      </c>
    </row>
    <row r="6" spans="1:6" x14ac:dyDescent="0.35">
      <c r="A6" s="151"/>
      <c r="B6" s="28" t="s">
        <v>69</v>
      </c>
      <c r="C6" s="29" t="s">
        <v>43</v>
      </c>
      <c r="D6" s="36" t="s">
        <v>147</v>
      </c>
      <c r="E6" s="33"/>
      <c r="F6" s="33"/>
    </row>
    <row r="7" spans="1:6" x14ac:dyDescent="0.35">
      <c r="A7" s="151"/>
      <c r="B7" s="28" t="s">
        <v>69</v>
      </c>
      <c r="C7" s="29" t="s">
        <v>44</v>
      </c>
      <c r="D7" s="36" t="s">
        <v>147</v>
      </c>
      <c r="E7" s="33"/>
      <c r="F7" s="33"/>
    </row>
    <row r="8" spans="1:6" x14ac:dyDescent="0.35">
      <c r="A8" s="151"/>
      <c r="B8" s="28" t="s">
        <v>69</v>
      </c>
      <c r="C8" s="30" t="s">
        <v>45</v>
      </c>
      <c r="D8" s="36" t="s">
        <v>85</v>
      </c>
      <c r="E8" s="33" t="s">
        <v>84</v>
      </c>
      <c r="F8" s="33"/>
    </row>
    <row r="9" spans="1:6" x14ac:dyDescent="0.35">
      <c r="A9" s="152" t="s">
        <v>46</v>
      </c>
      <c r="B9" s="27" t="s">
        <v>69</v>
      </c>
      <c r="C9" s="31" t="s">
        <v>47</v>
      </c>
      <c r="D9" s="36" t="s">
        <v>87</v>
      </c>
      <c r="E9" s="33"/>
      <c r="F9" s="33"/>
    </row>
    <row r="10" spans="1:6" x14ac:dyDescent="0.35">
      <c r="A10" s="152"/>
      <c r="B10" s="27" t="s">
        <v>68</v>
      </c>
      <c r="C10" s="31" t="s">
        <v>48</v>
      </c>
      <c r="D10" s="33" t="s">
        <v>76</v>
      </c>
      <c r="E10" s="36" t="s">
        <v>77</v>
      </c>
      <c r="F10" s="33" t="s">
        <v>78</v>
      </c>
    </row>
    <row r="11" spans="1:6" x14ac:dyDescent="0.35">
      <c r="A11" s="152"/>
      <c r="B11" s="27" t="s">
        <v>69</v>
      </c>
      <c r="C11" s="31" t="s">
        <v>49</v>
      </c>
      <c r="D11" s="36" t="s">
        <v>89</v>
      </c>
      <c r="E11" s="33"/>
      <c r="F11" s="33"/>
    </row>
    <row r="12" spans="1:6" x14ac:dyDescent="0.35">
      <c r="A12" s="152"/>
      <c r="B12" s="27" t="s">
        <v>69</v>
      </c>
      <c r="C12" s="31" t="s">
        <v>50</v>
      </c>
      <c r="D12" s="33"/>
      <c r="E12" s="33"/>
      <c r="F12" s="33"/>
    </row>
    <row r="13" spans="1:6" x14ac:dyDescent="0.35">
      <c r="A13" s="152"/>
      <c r="B13" s="28" t="s">
        <v>69</v>
      </c>
      <c r="C13" s="31" t="s">
        <v>51</v>
      </c>
      <c r="D13" s="33"/>
      <c r="E13" s="33"/>
      <c r="F13" s="33"/>
    </row>
    <row r="14" spans="1:6" x14ac:dyDescent="0.35">
      <c r="A14" s="152"/>
      <c r="B14" s="28" t="s">
        <v>69</v>
      </c>
      <c r="C14" s="31" t="s">
        <v>52</v>
      </c>
      <c r="D14" s="33"/>
      <c r="E14" s="33"/>
      <c r="F14" s="33"/>
    </row>
    <row r="15" spans="1:6" x14ac:dyDescent="0.35">
      <c r="A15" s="151" t="s">
        <v>53</v>
      </c>
      <c r="B15" s="27" t="s">
        <v>69</v>
      </c>
      <c r="C15" s="32" t="s">
        <v>54</v>
      </c>
      <c r="D15" s="36" t="s">
        <v>86</v>
      </c>
      <c r="E15" s="33"/>
      <c r="F15" s="33"/>
    </row>
    <row r="16" spans="1:6" x14ac:dyDescent="0.35">
      <c r="A16" s="151"/>
      <c r="B16" s="27" t="s">
        <v>69</v>
      </c>
      <c r="C16" s="32" t="s">
        <v>55</v>
      </c>
      <c r="D16" s="33"/>
      <c r="E16" s="33"/>
      <c r="F16" s="33"/>
    </row>
    <row r="17" spans="1:6" x14ac:dyDescent="0.35">
      <c r="A17" s="151"/>
      <c r="B17" s="28" t="s">
        <v>70</v>
      </c>
      <c r="C17" s="32" t="s">
        <v>56</v>
      </c>
      <c r="D17" s="134" t="s">
        <v>146</v>
      </c>
      <c r="E17" s="135"/>
      <c r="F17" s="135"/>
    </row>
    <row r="18" spans="1:6" x14ac:dyDescent="0.35">
      <c r="A18" s="151"/>
      <c r="B18" s="28" t="s">
        <v>69</v>
      </c>
      <c r="C18" s="32" t="s">
        <v>57</v>
      </c>
      <c r="D18" s="36" t="s">
        <v>148</v>
      </c>
      <c r="E18" s="33"/>
      <c r="F18" s="33"/>
    </row>
    <row r="19" spans="1:6" x14ac:dyDescent="0.35">
      <c r="A19" s="151"/>
      <c r="B19" s="28" t="s">
        <v>68</v>
      </c>
      <c r="C19" s="32" t="s">
        <v>58</v>
      </c>
      <c r="D19" s="33" t="s">
        <v>88</v>
      </c>
      <c r="E19" s="33" t="s">
        <v>79</v>
      </c>
      <c r="F19" s="33" t="s">
        <v>80</v>
      </c>
    </row>
    <row r="20" spans="1:6" x14ac:dyDescent="0.35">
      <c r="A20" s="151"/>
      <c r="B20" s="28" t="s">
        <v>69</v>
      </c>
      <c r="C20" s="32" t="s">
        <v>59</v>
      </c>
      <c r="D20" s="33"/>
      <c r="E20" s="33"/>
      <c r="F20" s="33"/>
    </row>
    <row r="21" spans="1:6" x14ac:dyDescent="0.35">
      <c r="A21" s="152" t="s">
        <v>60</v>
      </c>
      <c r="B21" s="27" t="s">
        <v>69</v>
      </c>
      <c r="C21" s="31" t="s">
        <v>61</v>
      </c>
      <c r="D21" s="36" t="s">
        <v>85</v>
      </c>
      <c r="E21" s="36" t="s">
        <v>89</v>
      </c>
      <c r="F21" s="33"/>
    </row>
    <row r="22" spans="1:6" x14ac:dyDescent="0.35">
      <c r="A22" s="152"/>
      <c r="B22" s="27" t="s">
        <v>69</v>
      </c>
      <c r="C22" s="31" t="s">
        <v>62</v>
      </c>
      <c r="D22" s="36" t="s">
        <v>85</v>
      </c>
      <c r="E22" s="36" t="s">
        <v>89</v>
      </c>
      <c r="F22" s="33"/>
    </row>
    <row r="23" spans="1:6" x14ac:dyDescent="0.35">
      <c r="A23" s="152"/>
      <c r="B23" s="27" t="s">
        <v>70</v>
      </c>
      <c r="C23" s="31" t="s">
        <v>63</v>
      </c>
      <c r="D23" s="36" t="s">
        <v>85</v>
      </c>
      <c r="E23" s="36" t="s">
        <v>89</v>
      </c>
      <c r="F23" s="33"/>
    </row>
    <row r="24" spans="1:6" x14ac:dyDescent="0.35">
      <c r="A24" s="152"/>
      <c r="B24" s="27" t="s">
        <v>69</v>
      </c>
      <c r="C24" s="31" t="s">
        <v>64</v>
      </c>
      <c r="D24" s="36" t="s">
        <v>85</v>
      </c>
      <c r="E24" s="36" t="s">
        <v>89</v>
      </c>
      <c r="F24" s="33"/>
    </row>
    <row r="25" spans="1:6" x14ac:dyDescent="0.35">
      <c r="A25" s="152"/>
      <c r="B25" s="27" t="s">
        <v>69</v>
      </c>
      <c r="C25" s="31" t="s">
        <v>65</v>
      </c>
      <c r="D25" s="36" t="s">
        <v>85</v>
      </c>
      <c r="E25" s="36" t="s">
        <v>89</v>
      </c>
      <c r="F25" s="33"/>
    </row>
    <row r="26" spans="1:6" x14ac:dyDescent="0.35">
      <c r="A26" s="152"/>
      <c r="B26" s="27" t="s">
        <v>69</v>
      </c>
      <c r="C26" s="31" t="s">
        <v>66</v>
      </c>
      <c r="D26" s="36" t="s">
        <v>85</v>
      </c>
      <c r="E26" s="36" t="s">
        <v>89</v>
      </c>
      <c r="F26" s="33"/>
    </row>
  </sheetData>
  <mergeCells count="4">
    <mergeCell ref="A3:A8"/>
    <mergeCell ref="A21:A26"/>
    <mergeCell ref="A15:A20"/>
    <mergeCell ref="A9:A14"/>
  </mergeCells>
  <conditionalFormatting sqref="B9:B14">
    <cfRule type="containsText" dxfId="7" priority="7" operator="containsText" text="Secundaria">
      <formula>NOT(ISERROR(SEARCH("Secundaria",B9)))</formula>
    </cfRule>
    <cfRule type="cellIs" dxfId="6" priority="8" operator="equal">
      <formula>"Prioritaria"</formula>
    </cfRule>
  </conditionalFormatting>
  <conditionalFormatting sqref="B3:B8">
    <cfRule type="containsText" dxfId="5" priority="5" operator="containsText" text="Secundaria">
      <formula>NOT(ISERROR(SEARCH("Secundaria",B3)))</formula>
    </cfRule>
    <cfRule type="cellIs" dxfId="4" priority="6" operator="equal">
      <formula>"Prioritaria"</formula>
    </cfRule>
  </conditionalFormatting>
  <conditionalFormatting sqref="B15:B20">
    <cfRule type="containsText" dxfId="3" priority="3" operator="containsText" text="Secundaria">
      <formula>NOT(ISERROR(SEARCH("Secundaria",B15)))</formula>
    </cfRule>
    <cfRule type="cellIs" dxfId="2" priority="4" operator="equal">
      <formula>"Prioritaria"</formula>
    </cfRule>
  </conditionalFormatting>
  <conditionalFormatting sqref="B21:B26">
    <cfRule type="containsText" dxfId="1" priority="1" operator="containsText" text="Secundaria">
      <formula>NOT(ISERROR(SEARCH("Secundaria",B21)))</formula>
    </cfRule>
    <cfRule type="cellIs" dxfId="0" priority="2" operator="equal">
      <formula>"Prioritaria"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71"/>
  <sheetViews>
    <sheetView tabSelected="1" topLeftCell="A6" zoomScale="85" zoomScaleNormal="85" workbookViewId="0">
      <pane ySplit="1050" topLeftCell="A22" activePane="bottomLeft"/>
      <selection activeCell="AF10" sqref="AF1:AF1048576"/>
      <selection pane="bottomLeft" activeCell="B26" sqref="B26"/>
    </sheetView>
  </sheetViews>
  <sheetFormatPr baseColWidth="10" defaultRowHeight="12.5" x14ac:dyDescent="0.35"/>
  <cols>
    <col min="1" max="1" width="4.81640625" style="37" customWidth="1"/>
    <col min="2" max="2" width="65.1796875" style="37" customWidth="1"/>
    <col min="3" max="3" width="27.7265625" style="122" customWidth="1"/>
    <col min="4" max="4" width="35.54296875" style="37" customWidth="1"/>
    <col min="5" max="5" width="5.7265625" style="37" hidden="1" customWidth="1"/>
    <col min="6" max="6" width="5.1796875" style="37" hidden="1" customWidth="1"/>
    <col min="7" max="7" width="4.54296875" style="37" hidden="1" customWidth="1"/>
    <col min="8" max="8" width="5.54296875" style="37" hidden="1" customWidth="1"/>
    <col min="9" max="16" width="4.54296875" style="37" hidden="1" customWidth="1"/>
    <col min="17" max="17" width="5.453125" style="37" hidden="1" customWidth="1"/>
    <col min="18" max="18" width="4.54296875" style="37" hidden="1" customWidth="1"/>
    <col min="19" max="19" width="5.26953125" style="37" hidden="1" customWidth="1"/>
    <col min="20" max="20" width="6.1796875" style="37" hidden="1" customWidth="1"/>
    <col min="21" max="22" width="4.453125" style="37" hidden="1" customWidth="1"/>
    <col min="23" max="26" width="4.453125" style="37" customWidth="1"/>
    <col min="27" max="27" width="5.453125" style="37" customWidth="1"/>
    <col min="28" max="28" width="4.453125" style="37" customWidth="1"/>
    <col min="29" max="29" width="5" style="37" customWidth="1"/>
    <col min="30" max="30" width="4.26953125" style="37" customWidth="1"/>
    <col min="31" max="31" width="47.26953125" style="37" customWidth="1"/>
    <col min="32" max="32" width="30.7265625" style="122" customWidth="1"/>
    <col min="33" max="218" width="11.453125" style="37"/>
    <col min="219" max="219" width="4.81640625" style="37" customWidth="1"/>
    <col min="220" max="220" width="56.453125" style="37" customWidth="1"/>
    <col min="221" max="221" width="18.26953125" style="37" customWidth="1"/>
    <col min="222" max="222" width="5.7265625" style="37" customWidth="1"/>
    <col min="223" max="223" width="5.1796875" style="37" customWidth="1"/>
    <col min="224" max="224" width="4.54296875" style="37" customWidth="1"/>
    <col min="225" max="225" width="5.54296875" style="37" customWidth="1"/>
    <col min="226" max="235" width="4.54296875" style="37" customWidth="1"/>
    <col min="236" max="236" width="5.26953125" style="37" customWidth="1"/>
    <col min="237" max="237" width="6.1796875" style="37" customWidth="1"/>
    <col min="238" max="243" width="4.453125" style="37" customWidth="1"/>
    <col min="244" max="244" width="5.453125" style="37" customWidth="1"/>
    <col min="245" max="245" width="4.453125" style="37" customWidth="1"/>
    <col min="246" max="246" width="5" style="37" customWidth="1"/>
    <col min="247" max="247" width="4.26953125" style="37" customWidth="1"/>
    <col min="248" max="248" width="4.453125" style="37" customWidth="1"/>
    <col min="249" max="474" width="11.453125" style="37"/>
    <col min="475" max="475" width="4.81640625" style="37" customWidth="1"/>
    <col min="476" max="476" width="56.453125" style="37" customWidth="1"/>
    <col min="477" max="477" width="18.26953125" style="37" customWidth="1"/>
    <col min="478" max="478" width="5.7265625" style="37" customWidth="1"/>
    <col min="479" max="479" width="5.1796875" style="37" customWidth="1"/>
    <col min="480" max="480" width="4.54296875" style="37" customWidth="1"/>
    <col min="481" max="481" width="5.54296875" style="37" customWidth="1"/>
    <col min="482" max="491" width="4.54296875" style="37" customWidth="1"/>
    <col min="492" max="492" width="5.26953125" style="37" customWidth="1"/>
    <col min="493" max="493" width="6.1796875" style="37" customWidth="1"/>
    <col min="494" max="499" width="4.453125" style="37" customWidth="1"/>
    <col min="500" max="500" width="5.453125" style="37" customWidth="1"/>
    <col min="501" max="501" width="4.453125" style="37" customWidth="1"/>
    <col min="502" max="502" width="5" style="37" customWidth="1"/>
    <col min="503" max="503" width="4.26953125" style="37" customWidth="1"/>
    <col min="504" max="504" width="4.453125" style="37" customWidth="1"/>
    <col min="505" max="730" width="11.453125" style="37"/>
    <col min="731" max="731" width="4.81640625" style="37" customWidth="1"/>
    <col min="732" max="732" width="56.453125" style="37" customWidth="1"/>
    <col min="733" max="733" width="18.26953125" style="37" customWidth="1"/>
    <col min="734" max="734" width="5.7265625" style="37" customWidth="1"/>
    <col min="735" max="735" width="5.1796875" style="37" customWidth="1"/>
    <col min="736" max="736" width="4.54296875" style="37" customWidth="1"/>
    <col min="737" max="737" width="5.54296875" style="37" customWidth="1"/>
    <col min="738" max="747" width="4.54296875" style="37" customWidth="1"/>
    <col min="748" max="748" width="5.26953125" style="37" customWidth="1"/>
    <col min="749" max="749" width="6.1796875" style="37" customWidth="1"/>
    <col min="750" max="755" width="4.453125" style="37" customWidth="1"/>
    <col min="756" max="756" width="5.453125" style="37" customWidth="1"/>
    <col min="757" max="757" width="4.453125" style="37" customWidth="1"/>
    <col min="758" max="758" width="5" style="37" customWidth="1"/>
    <col min="759" max="759" width="4.26953125" style="37" customWidth="1"/>
    <col min="760" max="760" width="4.453125" style="37" customWidth="1"/>
    <col min="761" max="986" width="11.453125" style="37"/>
    <col min="987" max="987" width="4.81640625" style="37" customWidth="1"/>
    <col min="988" max="988" width="56.453125" style="37" customWidth="1"/>
    <col min="989" max="989" width="18.26953125" style="37" customWidth="1"/>
    <col min="990" max="990" width="5.7265625" style="37" customWidth="1"/>
    <col min="991" max="991" width="5.1796875" style="37" customWidth="1"/>
    <col min="992" max="992" width="4.54296875" style="37" customWidth="1"/>
    <col min="993" max="993" width="5.54296875" style="37" customWidth="1"/>
    <col min="994" max="1003" width="4.54296875" style="37" customWidth="1"/>
    <col min="1004" max="1004" width="5.26953125" style="37" customWidth="1"/>
    <col min="1005" max="1005" width="6.1796875" style="37" customWidth="1"/>
    <col min="1006" max="1011" width="4.453125" style="37" customWidth="1"/>
    <col min="1012" max="1012" width="5.453125" style="37" customWidth="1"/>
    <col min="1013" max="1013" width="4.453125" style="37" customWidth="1"/>
    <col min="1014" max="1014" width="5" style="37" customWidth="1"/>
    <col min="1015" max="1015" width="4.26953125" style="37" customWidth="1"/>
    <col min="1016" max="1016" width="4.453125" style="37" customWidth="1"/>
    <col min="1017" max="1242" width="11.453125" style="37"/>
    <col min="1243" max="1243" width="4.81640625" style="37" customWidth="1"/>
    <col min="1244" max="1244" width="56.453125" style="37" customWidth="1"/>
    <col min="1245" max="1245" width="18.26953125" style="37" customWidth="1"/>
    <col min="1246" max="1246" width="5.7265625" style="37" customWidth="1"/>
    <col min="1247" max="1247" width="5.1796875" style="37" customWidth="1"/>
    <col min="1248" max="1248" width="4.54296875" style="37" customWidth="1"/>
    <col min="1249" max="1249" width="5.54296875" style="37" customWidth="1"/>
    <col min="1250" max="1259" width="4.54296875" style="37" customWidth="1"/>
    <col min="1260" max="1260" width="5.26953125" style="37" customWidth="1"/>
    <col min="1261" max="1261" width="6.1796875" style="37" customWidth="1"/>
    <col min="1262" max="1267" width="4.453125" style="37" customWidth="1"/>
    <col min="1268" max="1268" width="5.453125" style="37" customWidth="1"/>
    <col min="1269" max="1269" width="4.453125" style="37" customWidth="1"/>
    <col min="1270" max="1270" width="5" style="37" customWidth="1"/>
    <col min="1271" max="1271" width="4.26953125" style="37" customWidth="1"/>
    <col min="1272" max="1272" width="4.453125" style="37" customWidth="1"/>
    <col min="1273" max="1498" width="11.453125" style="37"/>
    <col min="1499" max="1499" width="4.81640625" style="37" customWidth="1"/>
    <col min="1500" max="1500" width="56.453125" style="37" customWidth="1"/>
    <col min="1501" max="1501" width="18.26953125" style="37" customWidth="1"/>
    <col min="1502" max="1502" width="5.7265625" style="37" customWidth="1"/>
    <col min="1503" max="1503" width="5.1796875" style="37" customWidth="1"/>
    <col min="1504" max="1504" width="4.54296875" style="37" customWidth="1"/>
    <col min="1505" max="1505" width="5.54296875" style="37" customWidth="1"/>
    <col min="1506" max="1515" width="4.54296875" style="37" customWidth="1"/>
    <col min="1516" max="1516" width="5.26953125" style="37" customWidth="1"/>
    <col min="1517" max="1517" width="6.1796875" style="37" customWidth="1"/>
    <col min="1518" max="1523" width="4.453125" style="37" customWidth="1"/>
    <col min="1524" max="1524" width="5.453125" style="37" customWidth="1"/>
    <col min="1525" max="1525" width="4.453125" style="37" customWidth="1"/>
    <col min="1526" max="1526" width="5" style="37" customWidth="1"/>
    <col min="1527" max="1527" width="4.26953125" style="37" customWidth="1"/>
    <col min="1528" max="1528" width="4.453125" style="37" customWidth="1"/>
    <col min="1529" max="1754" width="11.453125" style="37"/>
    <col min="1755" max="1755" width="4.81640625" style="37" customWidth="1"/>
    <col min="1756" max="1756" width="56.453125" style="37" customWidth="1"/>
    <col min="1757" max="1757" width="18.26953125" style="37" customWidth="1"/>
    <col min="1758" max="1758" width="5.7265625" style="37" customWidth="1"/>
    <col min="1759" max="1759" width="5.1796875" style="37" customWidth="1"/>
    <col min="1760" max="1760" width="4.54296875" style="37" customWidth="1"/>
    <col min="1761" max="1761" width="5.54296875" style="37" customWidth="1"/>
    <col min="1762" max="1771" width="4.54296875" style="37" customWidth="1"/>
    <col min="1772" max="1772" width="5.26953125" style="37" customWidth="1"/>
    <col min="1773" max="1773" width="6.1796875" style="37" customWidth="1"/>
    <col min="1774" max="1779" width="4.453125" style="37" customWidth="1"/>
    <col min="1780" max="1780" width="5.453125" style="37" customWidth="1"/>
    <col min="1781" max="1781" width="4.453125" style="37" customWidth="1"/>
    <col min="1782" max="1782" width="5" style="37" customWidth="1"/>
    <col min="1783" max="1783" width="4.26953125" style="37" customWidth="1"/>
    <col min="1784" max="1784" width="4.453125" style="37" customWidth="1"/>
    <col min="1785" max="2010" width="11.453125" style="37"/>
    <col min="2011" max="2011" width="4.81640625" style="37" customWidth="1"/>
    <col min="2012" max="2012" width="56.453125" style="37" customWidth="1"/>
    <col min="2013" max="2013" width="18.26953125" style="37" customWidth="1"/>
    <col min="2014" max="2014" width="5.7265625" style="37" customWidth="1"/>
    <col min="2015" max="2015" width="5.1796875" style="37" customWidth="1"/>
    <col min="2016" max="2016" width="4.54296875" style="37" customWidth="1"/>
    <col min="2017" max="2017" width="5.54296875" style="37" customWidth="1"/>
    <col min="2018" max="2027" width="4.54296875" style="37" customWidth="1"/>
    <col min="2028" max="2028" width="5.26953125" style="37" customWidth="1"/>
    <col min="2029" max="2029" width="6.1796875" style="37" customWidth="1"/>
    <col min="2030" max="2035" width="4.453125" style="37" customWidth="1"/>
    <col min="2036" max="2036" width="5.453125" style="37" customWidth="1"/>
    <col min="2037" max="2037" width="4.453125" style="37" customWidth="1"/>
    <col min="2038" max="2038" width="5" style="37" customWidth="1"/>
    <col min="2039" max="2039" width="4.26953125" style="37" customWidth="1"/>
    <col min="2040" max="2040" width="4.453125" style="37" customWidth="1"/>
    <col min="2041" max="2266" width="11.453125" style="37"/>
    <col min="2267" max="2267" width="4.81640625" style="37" customWidth="1"/>
    <col min="2268" max="2268" width="56.453125" style="37" customWidth="1"/>
    <col min="2269" max="2269" width="18.26953125" style="37" customWidth="1"/>
    <col min="2270" max="2270" width="5.7265625" style="37" customWidth="1"/>
    <col min="2271" max="2271" width="5.1796875" style="37" customWidth="1"/>
    <col min="2272" max="2272" width="4.54296875" style="37" customWidth="1"/>
    <col min="2273" max="2273" width="5.54296875" style="37" customWidth="1"/>
    <col min="2274" max="2283" width="4.54296875" style="37" customWidth="1"/>
    <col min="2284" max="2284" width="5.26953125" style="37" customWidth="1"/>
    <col min="2285" max="2285" width="6.1796875" style="37" customWidth="1"/>
    <col min="2286" max="2291" width="4.453125" style="37" customWidth="1"/>
    <col min="2292" max="2292" width="5.453125" style="37" customWidth="1"/>
    <col min="2293" max="2293" width="4.453125" style="37" customWidth="1"/>
    <col min="2294" max="2294" width="5" style="37" customWidth="1"/>
    <col min="2295" max="2295" width="4.26953125" style="37" customWidth="1"/>
    <col min="2296" max="2296" width="4.453125" style="37" customWidth="1"/>
    <col min="2297" max="2522" width="11.453125" style="37"/>
    <col min="2523" max="2523" width="4.81640625" style="37" customWidth="1"/>
    <col min="2524" max="2524" width="56.453125" style="37" customWidth="1"/>
    <col min="2525" max="2525" width="18.26953125" style="37" customWidth="1"/>
    <col min="2526" max="2526" width="5.7265625" style="37" customWidth="1"/>
    <col min="2527" max="2527" width="5.1796875" style="37" customWidth="1"/>
    <col min="2528" max="2528" width="4.54296875" style="37" customWidth="1"/>
    <col min="2529" max="2529" width="5.54296875" style="37" customWidth="1"/>
    <col min="2530" max="2539" width="4.54296875" style="37" customWidth="1"/>
    <col min="2540" max="2540" width="5.26953125" style="37" customWidth="1"/>
    <col min="2541" max="2541" width="6.1796875" style="37" customWidth="1"/>
    <col min="2542" max="2547" width="4.453125" style="37" customWidth="1"/>
    <col min="2548" max="2548" width="5.453125" style="37" customWidth="1"/>
    <col min="2549" max="2549" width="4.453125" style="37" customWidth="1"/>
    <col min="2550" max="2550" width="5" style="37" customWidth="1"/>
    <col min="2551" max="2551" width="4.26953125" style="37" customWidth="1"/>
    <col min="2552" max="2552" width="4.453125" style="37" customWidth="1"/>
    <col min="2553" max="2778" width="11.453125" style="37"/>
    <col min="2779" max="2779" width="4.81640625" style="37" customWidth="1"/>
    <col min="2780" max="2780" width="56.453125" style="37" customWidth="1"/>
    <col min="2781" max="2781" width="18.26953125" style="37" customWidth="1"/>
    <col min="2782" max="2782" width="5.7265625" style="37" customWidth="1"/>
    <col min="2783" max="2783" width="5.1796875" style="37" customWidth="1"/>
    <col min="2784" max="2784" width="4.54296875" style="37" customWidth="1"/>
    <col min="2785" max="2785" width="5.54296875" style="37" customWidth="1"/>
    <col min="2786" max="2795" width="4.54296875" style="37" customWidth="1"/>
    <col min="2796" max="2796" width="5.26953125" style="37" customWidth="1"/>
    <col min="2797" max="2797" width="6.1796875" style="37" customWidth="1"/>
    <col min="2798" max="2803" width="4.453125" style="37" customWidth="1"/>
    <col min="2804" max="2804" width="5.453125" style="37" customWidth="1"/>
    <col min="2805" max="2805" width="4.453125" style="37" customWidth="1"/>
    <col min="2806" max="2806" width="5" style="37" customWidth="1"/>
    <col min="2807" max="2807" width="4.26953125" style="37" customWidth="1"/>
    <col min="2808" max="2808" width="4.453125" style="37" customWidth="1"/>
    <col min="2809" max="3034" width="11.453125" style="37"/>
    <col min="3035" max="3035" width="4.81640625" style="37" customWidth="1"/>
    <col min="3036" max="3036" width="56.453125" style="37" customWidth="1"/>
    <col min="3037" max="3037" width="18.26953125" style="37" customWidth="1"/>
    <col min="3038" max="3038" width="5.7265625" style="37" customWidth="1"/>
    <col min="3039" max="3039" width="5.1796875" style="37" customWidth="1"/>
    <col min="3040" max="3040" width="4.54296875" style="37" customWidth="1"/>
    <col min="3041" max="3041" width="5.54296875" style="37" customWidth="1"/>
    <col min="3042" max="3051" width="4.54296875" style="37" customWidth="1"/>
    <col min="3052" max="3052" width="5.26953125" style="37" customWidth="1"/>
    <col min="3053" max="3053" width="6.1796875" style="37" customWidth="1"/>
    <col min="3054" max="3059" width="4.453125" style="37" customWidth="1"/>
    <col min="3060" max="3060" width="5.453125" style="37" customWidth="1"/>
    <col min="3061" max="3061" width="4.453125" style="37" customWidth="1"/>
    <col min="3062" max="3062" width="5" style="37" customWidth="1"/>
    <col min="3063" max="3063" width="4.26953125" style="37" customWidth="1"/>
    <col min="3064" max="3064" width="4.453125" style="37" customWidth="1"/>
    <col min="3065" max="3290" width="11.453125" style="37"/>
    <col min="3291" max="3291" width="4.81640625" style="37" customWidth="1"/>
    <col min="3292" max="3292" width="56.453125" style="37" customWidth="1"/>
    <col min="3293" max="3293" width="18.26953125" style="37" customWidth="1"/>
    <col min="3294" max="3294" width="5.7265625" style="37" customWidth="1"/>
    <col min="3295" max="3295" width="5.1796875" style="37" customWidth="1"/>
    <col min="3296" max="3296" width="4.54296875" style="37" customWidth="1"/>
    <col min="3297" max="3297" width="5.54296875" style="37" customWidth="1"/>
    <col min="3298" max="3307" width="4.54296875" style="37" customWidth="1"/>
    <col min="3308" max="3308" width="5.26953125" style="37" customWidth="1"/>
    <col min="3309" max="3309" width="6.1796875" style="37" customWidth="1"/>
    <col min="3310" max="3315" width="4.453125" style="37" customWidth="1"/>
    <col min="3316" max="3316" width="5.453125" style="37" customWidth="1"/>
    <col min="3317" max="3317" width="4.453125" style="37" customWidth="1"/>
    <col min="3318" max="3318" width="5" style="37" customWidth="1"/>
    <col min="3319" max="3319" width="4.26953125" style="37" customWidth="1"/>
    <col min="3320" max="3320" width="4.453125" style="37" customWidth="1"/>
    <col min="3321" max="3546" width="11.453125" style="37"/>
    <col min="3547" max="3547" width="4.81640625" style="37" customWidth="1"/>
    <col min="3548" max="3548" width="56.453125" style="37" customWidth="1"/>
    <col min="3549" max="3549" width="18.26953125" style="37" customWidth="1"/>
    <col min="3550" max="3550" width="5.7265625" style="37" customWidth="1"/>
    <col min="3551" max="3551" width="5.1796875" style="37" customWidth="1"/>
    <col min="3552" max="3552" width="4.54296875" style="37" customWidth="1"/>
    <col min="3553" max="3553" width="5.54296875" style="37" customWidth="1"/>
    <col min="3554" max="3563" width="4.54296875" style="37" customWidth="1"/>
    <col min="3564" max="3564" width="5.26953125" style="37" customWidth="1"/>
    <col min="3565" max="3565" width="6.1796875" style="37" customWidth="1"/>
    <col min="3566" max="3571" width="4.453125" style="37" customWidth="1"/>
    <col min="3572" max="3572" width="5.453125" style="37" customWidth="1"/>
    <col min="3573" max="3573" width="4.453125" style="37" customWidth="1"/>
    <col min="3574" max="3574" width="5" style="37" customWidth="1"/>
    <col min="3575" max="3575" width="4.26953125" style="37" customWidth="1"/>
    <col min="3576" max="3576" width="4.453125" style="37" customWidth="1"/>
    <col min="3577" max="3802" width="11.453125" style="37"/>
    <col min="3803" max="3803" width="4.81640625" style="37" customWidth="1"/>
    <col min="3804" max="3804" width="56.453125" style="37" customWidth="1"/>
    <col min="3805" max="3805" width="18.26953125" style="37" customWidth="1"/>
    <col min="3806" max="3806" width="5.7265625" style="37" customWidth="1"/>
    <col min="3807" max="3807" width="5.1796875" style="37" customWidth="1"/>
    <col min="3808" max="3808" width="4.54296875" style="37" customWidth="1"/>
    <col min="3809" max="3809" width="5.54296875" style="37" customWidth="1"/>
    <col min="3810" max="3819" width="4.54296875" style="37" customWidth="1"/>
    <col min="3820" max="3820" width="5.26953125" style="37" customWidth="1"/>
    <col min="3821" max="3821" width="6.1796875" style="37" customWidth="1"/>
    <col min="3822" max="3827" width="4.453125" style="37" customWidth="1"/>
    <col min="3828" max="3828" width="5.453125" style="37" customWidth="1"/>
    <col min="3829" max="3829" width="4.453125" style="37" customWidth="1"/>
    <col min="3830" max="3830" width="5" style="37" customWidth="1"/>
    <col min="3831" max="3831" width="4.26953125" style="37" customWidth="1"/>
    <col min="3832" max="3832" width="4.453125" style="37" customWidth="1"/>
    <col min="3833" max="4058" width="11.453125" style="37"/>
    <col min="4059" max="4059" width="4.81640625" style="37" customWidth="1"/>
    <col min="4060" max="4060" width="56.453125" style="37" customWidth="1"/>
    <col min="4061" max="4061" width="18.26953125" style="37" customWidth="1"/>
    <col min="4062" max="4062" width="5.7265625" style="37" customWidth="1"/>
    <col min="4063" max="4063" width="5.1796875" style="37" customWidth="1"/>
    <col min="4064" max="4064" width="4.54296875" style="37" customWidth="1"/>
    <col min="4065" max="4065" width="5.54296875" style="37" customWidth="1"/>
    <col min="4066" max="4075" width="4.54296875" style="37" customWidth="1"/>
    <col min="4076" max="4076" width="5.26953125" style="37" customWidth="1"/>
    <col min="4077" max="4077" width="6.1796875" style="37" customWidth="1"/>
    <col min="4078" max="4083" width="4.453125" style="37" customWidth="1"/>
    <col min="4084" max="4084" width="5.453125" style="37" customWidth="1"/>
    <col min="4085" max="4085" width="4.453125" style="37" customWidth="1"/>
    <col min="4086" max="4086" width="5" style="37" customWidth="1"/>
    <col min="4087" max="4087" width="4.26953125" style="37" customWidth="1"/>
    <col min="4088" max="4088" width="4.453125" style="37" customWidth="1"/>
    <col min="4089" max="4314" width="11.453125" style="37"/>
    <col min="4315" max="4315" width="4.81640625" style="37" customWidth="1"/>
    <col min="4316" max="4316" width="56.453125" style="37" customWidth="1"/>
    <col min="4317" max="4317" width="18.26953125" style="37" customWidth="1"/>
    <col min="4318" max="4318" width="5.7265625" style="37" customWidth="1"/>
    <col min="4319" max="4319" width="5.1796875" style="37" customWidth="1"/>
    <col min="4320" max="4320" width="4.54296875" style="37" customWidth="1"/>
    <col min="4321" max="4321" width="5.54296875" style="37" customWidth="1"/>
    <col min="4322" max="4331" width="4.54296875" style="37" customWidth="1"/>
    <col min="4332" max="4332" width="5.26953125" style="37" customWidth="1"/>
    <col min="4333" max="4333" width="6.1796875" style="37" customWidth="1"/>
    <col min="4334" max="4339" width="4.453125" style="37" customWidth="1"/>
    <col min="4340" max="4340" width="5.453125" style="37" customWidth="1"/>
    <col min="4341" max="4341" width="4.453125" style="37" customWidth="1"/>
    <col min="4342" max="4342" width="5" style="37" customWidth="1"/>
    <col min="4343" max="4343" width="4.26953125" style="37" customWidth="1"/>
    <col min="4344" max="4344" width="4.453125" style="37" customWidth="1"/>
    <col min="4345" max="4570" width="11.453125" style="37"/>
    <col min="4571" max="4571" width="4.81640625" style="37" customWidth="1"/>
    <col min="4572" max="4572" width="56.453125" style="37" customWidth="1"/>
    <col min="4573" max="4573" width="18.26953125" style="37" customWidth="1"/>
    <col min="4574" max="4574" width="5.7265625" style="37" customWidth="1"/>
    <col min="4575" max="4575" width="5.1796875" style="37" customWidth="1"/>
    <col min="4576" max="4576" width="4.54296875" style="37" customWidth="1"/>
    <col min="4577" max="4577" width="5.54296875" style="37" customWidth="1"/>
    <col min="4578" max="4587" width="4.54296875" style="37" customWidth="1"/>
    <col min="4588" max="4588" width="5.26953125" style="37" customWidth="1"/>
    <col min="4589" max="4589" width="6.1796875" style="37" customWidth="1"/>
    <col min="4590" max="4595" width="4.453125" style="37" customWidth="1"/>
    <col min="4596" max="4596" width="5.453125" style="37" customWidth="1"/>
    <col min="4597" max="4597" width="4.453125" style="37" customWidth="1"/>
    <col min="4598" max="4598" width="5" style="37" customWidth="1"/>
    <col min="4599" max="4599" width="4.26953125" style="37" customWidth="1"/>
    <col min="4600" max="4600" width="4.453125" style="37" customWidth="1"/>
    <col min="4601" max="4826" width="11.453125" style="37"/>
    <col min="4827" max="4827" width="4.81640625" style="37" customWidth="1"/>
    <col min="4828" max="4828" width="56.453125" style="37" customWidth="1"/>
    <col min="4829" max="4829" width="18.26953125" style="37" customWidth="1"/>
    <col min="4830" max="4830" width="5.7265625" style="37" customWidth="1"/>
    <col min="4831" max="4831" width="5.1796875" style="37" customWidth="1"/>
    <col min="4832" max="4832" width="4.54296875" style="37" customWidth="1"/>
    <col min="4833" max="4833" width="5.54296875" style="37" customWidth="1"/>
    <col min="4834" max="4843" width="4.54296875" style="37" customWidth="1"/>
    <col min="4844" max="4844" width="5.26953125" style="37" customWidth="1"/>
    <col min="4845" max="4845" width="6.1796875" style="37" customWidth="1"/>
    <col min="4846" max="4851" width="4.453125" style="37" customWidth="1"/>
    <col min="4852" max="4852" width="5.453125" style="37" customWidth="1"/>
    <col min="4853" max="4853" width="4.453125" style="37" customWidth="1"/>
    <col min="4854" max="4854" width="5" style="37" customWidth="1"/>
    <col min="4855" max="4855" width="4.26953125" style="37" customWidth="1"/>
    <col min="4856" max="4856" width="4.453125" style="37" customWidth="1"/>
    <col min="4857" max="5082" width="11.453125" style="37"/>
    <col min="5083" max="5083" width="4.81640625" style="37" customWidth="1"/>
    <col min="5084" max="5084" width="56.453125" style="37" customWidth="1"/>
    <col min="5085" max="5085" width="18.26953125" style="37" customWidth="1"/>
    <col min="5086" max="5086" width="5.7265625" style="37" customWidth="1"/>
    <col min="5087" max="5087" width="5.1796875" style="37" customWidth="1"/>
    <col min="5088" max="5088" width="4.54296875" style="37" customWidth="1"/>
    <col min="5089" max="5089" width="5.54296875" style="37" customWidth="1"/>
    <col min="5090" max="5099" width="4.54296875" style="37" customWidth="1"/>
    <col min="5100" max="5100" width="5.26953125" style="37" customWidth="1"/>
    <col min="5101" max="5101" width="6.1796875" style="37" customWidth="1"/>
    <col min="5102" max="5107" width="4.453125" style="37" customWidth="1"/>
    <col min="5108" max="5108" width="5.453125" style="37" customWidth="1"/>
    <col min="5109" max="5109" width="4.453125" style="37" customWidth="1"/>
    <col min="5110" max="5110" width="5" style="37" customWidth="1"/>
    <col min="5111" max="5111" width="4.26953125" style="37" customWidth="1"/>
    <col min="5112" max="5112" width="4.453125" style="37" customWidth="1"/>
    <col min="5113" max="5338" width="11.453125" style="37"/>
    <col min="5339" max="5339" width="4.81640625" style="37" customWidth="1"/>
    <col min="5340" max="5340" width="56.453125" style="37" customWidth="1"/>
    <col min="5341" max="5341" width="18.26953125" style="37" customWidth="1"/>
    <col min="5342" max="5342" width="5.7265625" style="37" customWidth="1"/>
    <col min="5343" max="5343" width="5.1796875" style="37" customWidth="1"/>
    <col min="5344" max="5344" width="4.54296875" style="37" customWidth="1"/>
    <col min="5345" max="5345" width="5.54296875" style="37" customWidth="1"/>
    <col min="5346" max="5355" width="4.54296875" style="37" customWidth="1"/>
    <col min="5356" max="5356" width="5.26953125" style="37" customWidth="1"/>
    <col min="5357" max="5357" width="6.1796875" style="37" customWidth="1"/>
    <col min="5358" max="5363" width="4.453125" style="37" customWidth="1"/>
    <col min="5364" max="5364" width="5.453125" style="37" customWidth="1"/>
    <col min="5365" max="5365" width="4.453125" style="37" customWidth="1"/>
    <col min="5366" max="5366" width="5" style="37" customWidth="1"/>
    <col min="5367" max="5367" width="4.26953125" style="37" customWidth="1"/>
    <col min="5368" max="5368" width="4.453125" style="37" customWidth="1"/>
    <col min="5369" max="5594" width="11.453125" style="37"/>
    <col min="5595" max="5595" width="4.81640625" style="37" customWidth="1"/>
    <col min="5596" max="5596" width="56.453125" style="37" customWidth="1"/>
    <col min="5597" max="5597" width="18.26953125" style="37" customWidth="1"/>
    <col min="5598" max="5598" width="5.7265625" style="37" customWidth="1"/>
    <col min="5599" max="5599" width="5.1796875" style="37" customWidth="1"/>
    <col min="5600" max="5600" width="4.54296875" style="37" customWidth="1"/>
    <col min="5601" max="5601" width="5.54296875" style="37" customWidth="1"/>
    <col min="5602" max="5611" width="4.54296875" style="37" customWidth="1"/>
    <col min="5612" max="5612" width="5.26953125" style="37" customWidth="1"/>
    <col min="5613" max="5613" width="6.1796875" style="37" customWidth="1"/>
    <col min="5614" max="5619" width="4.453125" style="37" customWidth="1"/>
    <col min="5620" max="5620" width="5.453125" style="37" customWidth="1"/>
    <col min="5621" max="5621" width="4.453125" style="37" customWidth="1"/>
    <col min="5622" max="5622" width="5" style="37" customWidth="1"/>
    <col min="5623" max="5623" width="4.26953125" style="37" customWidth="1"/>
    <col min="5624" max="5624" width="4.453125" style="37" customWidth="1"/>
    <col min="5625" max="5850" width="11.453125" style="37"/>
    <col min="5851" max="5851" width="4.81640625" style="37" customWidth="1"/>
    <col min="5852" max="5852" width="56.453125" style="37" customWidth="1"/>
    <col min="5853" max="5853" width="18.26953125" style="37" customWidth="1"/>
    <col min="5854" max="5854" width="5.7265625" style="37" customWidth="1"/>
    <col min="5855" max="5855" width="5.1796875" style="37" customWidth="1"/>
    <col min="5856" max="5856" width="4.54296875" style="37" customWidth="1"/>
    <col min="5857" max="5857" width="5.54296875" style="37" customWidth="1"/>
    <col min="5858" max="5867" width="4.54296875" style="37" customWidth="1"/>
    <col min="5868" max="5868" width="5.26953125" style="37" customWidth="1"/>
    <col min="5869" max="5869" width="6.1796875" style="37" customWidth="1"/>
    <col min="5870" max="5875" width="4.453125" style="37" customWidth="1"/>
    <col min="5876" max="5876" width="5.453125" style="37" customWidth="1"/>
    <col min="5877" max="5877" width="4.453125" style="37" customWidth="1"/>
    <col min="5878" max="5878" width="5" style="37" customWidth="1"/>
    <col min="5879" max="5879" width="4.26953125" style="37" customWidth="1"/>
    <col min="5880" max="5880" width="4.453125" style="37" customWidth="1"/>
    <col min="5881" max="6106" width="11.453125" style="37"/>
    <col min="6107" max="6107" width="4.81640625" style="37" customWidth="1"/>
    <col min="6108" max="6108" width="56.453125" style="37" customWidth="1"/>
    <col min="6109" max="6109" width="18.26953125" style="37" customWidth="1"/>
    <col min="6110" max="6110" width="5.7265625" style="37" customWidth="1"/>
    <col min="6111" max="6111" width="5.1796875" style="37" customWidth="1"/>
    <col min="6112" max="6112" width="4.54296875" style="37" customWidth="1"/>
    <col min="6113" max="6113" width="5.54296875" style="37" customWidth="1"/>
    <col min="6114" max="6123" width="4.54296875" style="37" customWidth="1"/>
    <col min="6124" max="6124" width="5.26953125" style="37" customWidth="1"/>
    <col min="6125" max="6125" width="6.1796875" style="37" customWidth="1"/>
    <col min="6126" max="6131" width="4.453125" style="37" customWidth="1"/>
    <col min="6132" max="6132" width="5.453125" style="37" customWidth="1"/>
    <col min="6133" max="6133" width="4.453125" style="37" customWidth="1"/>
    <col min="6134" max="6134" width="5" style="37" customWidth="1"/>
    <col min="6135" max="6135" width="4.26953125" style="37" customWidth="1"/>
    <col min="6136" max="6136" width="4.453125" style="37" customWidth="1"/>
    <col min="6137" max="6362" width="11.453125" style="37"/>
    <col min="6363" max="6363" width="4.81640625" style="37" customWidth="1"/>
    <col min="6364" max="6364" width="56.453125" style="37" customWidth="1"/>
    <col min="6365" max="6365" width="18.26953125" style="37" customWidth="1"/>
    <col min="6366" max="6366" width="5.7265625" style="37" customWidth="1"/>
    <col min="6367" max="6367" width="5.1796875" style="37" customWidth="1"/>
    <col min="6368" max="6368" width="4.54296875" style="37" customWidth="1"/>
    <col min="6369" max="6369" width="5.54296875" style="37" customWidth="1"/>
    <col min="6370" max="6379" width="4.54296875" style="37" customWidth="1"/>
    <col min="6380" max="6380" width="5.26953125" style="37" customWidth="1"/>
    <col min="6381" max="6381" width="6.1796875" style="37" customWidth="1"/>
    <col min="6382" max="6387" width="4.453125" style="37" customWidth="1"/>
    <col min="6388" max="6388" width="5.453125" style="37" customWidth="1"/>
    <col min="6389" max="6389" width="4.453125" style="37" customWidth="1"/>
    <col min="6390" max="6390" width="5" style="37" customWidth="1"/>
    <col min="6391" max="6391" width="4.26953125" style="37" customWidth="1"/>
    <col min="6392" max="6392" width="4.453125" style="37" customWidth="1"/>
    <col min="6393" max="6618" width="11.453125" style="37"/>
    <col min="6619" max="6619" width="4.81640625" style="37" customWidth="1"/>
    <col min="6620" max="6620" width="56.453125" style="37" customWidth="1"/>
    <col min="6621" max="6621" width="18.26953125" style="37" customWidth="1"/>
    <col min="6622" max="6622" width="5.7265625" style="37" customWidth="1"/>
    <col min="6623" max="6623" width="5.1796875" style="37" customWidth="1"/>
    <col min="6624" max="6624" width="4.54296875" style="37" customWidth="1"/>
    <col min="6625" max="6625" width="5.54296875" style="37" customWidth="1"/>
    <col min="6626" max="6635" width="4.54296875" style="37" customWidth="1"/>
    <col min="6636" max="6636" width="5.26953125" style="37" customWidth="1"/>
    <col min="6637" max="6637" width="6.1796875" style="37" customWidth="1"/>
    <col min="6638" max="6643" width="4.453125" style="37" customWidth="1"/>
    <col min="6644" max="6644" width="5.453125" style="37" customWidth="1"/>
    <col min="6645" max="6645" width="4.453125" style="37" customWidth="1"/>
    <col min="6646" max="6646" width="5" style="37" customWidth="1"/>
    <col min="6647" max="6647" width="4.26953125" style="37" customWidth="1"/>
    <col min="6648" max="6648" width="4.453125" style="37" customWidth="1"/>
    <col min="6649" max="6874" width="11.453125" style="37"/>
    <col min="6875" max="6875" width="4.81640625" style="37" customWidth="1"/>
    <col min="6876" max="6876" width="56.453125" style="37" customWidth="1"/>
    <col min="6877" max="6877" width="18.26953125" style="37" customWidth="1"/>
    <col min="6878" max="6878" width="5.7265625" style="37" customWidth="1"/>
    <col min="6879" max="6879" width="5.1796875" style="37" customWidth="1"/>
    <col min="6880" max="6880" width="4.54296875" style="37" customWidth="1"/>
    <col min="6881" max="6881" width="5.54296875" style="37" customWidth="1"/>
    <col min="6882" max="6891" width="4.54296875" style="37" customWidth="1"/>
    <col min="6892" max="6892" width="5.26953125" style="37" customWidth="1"/>
    <col min="6893" max="6893" width="6.1796875" style="37" customWidth="1"/>
    <col min="6894" max="6899" width="4.453125" style="37" customWidth="1"/>
    <col min="6900" max="6900" width="5.453125" style="37" customWidth="1"/>
    <col min="6901" max="6901" width="4.453125" style="37" customWidth="1"/>
    <col min="6902" max="6902" width="5" style="37" customWidth="1"/>
    <col min="6903" max="6903" width="4.26953125" style="37" customWidth="1"/>
    <col min="6904" max="6904" width="4.453125" style="37" customWidth="1"/>
    <col min="6905" max="7130" width="11.453125" style="37"/>
    <col min="7131" max="7131" width="4.81640625" style="37" customWidth="1"/>
    <col min="7132" max="7132" width="56.453125" style="37" customWidth="1"/>
    <col min="7133" max="7133" width="18.26953125" style="37" customWidth="1"/>
    <col min="7134" max="7134" width="5.7265625" style="37" customWidth="1"/>
    <col min="7135" max="7135" width="5.1796875" style="37" customWidth="1"/>
    <col min="7136" max="7136" width="4.54296875" style="37" customWidth="1"/>
    <col min="7137" max="7137" width="5.54296875" style="37" customWidth="1"/>
    <col min="7138" max="7147" width="4.54296875" style="37" customWidth="1"/>
    <col min="7148" max="7148" width="5.26953125" style="37" customWidth="1"/>
    <col min="7149" max="7149" width="6.1796875" style="37" customWidth="1"/>
    <col min="7150" max="7155" width="4.453125" style="37" customWidth="1"/>
    <col min="7156" max="7156" width="5.453125" style="37" customWidth="1"/>
    <col min="7157" max="7157" width="4.453125" style="37" customWidth="1"/>
    <col min="7158" max="7158" width="5" style="37" customWidth="1"/>
    <col min="7159" max="7159" width="4.26953125" style="37" customWidth="1"/>
    <col min="7160" max="7160" width="4.453125" style="37" customWidth="1"/>
    <col min="7161" max="7386" width="11.453125" style="37"/>
    <col min="7387" max="7387" width="4.81640625" style="37" customWidth="1"/>
    <col min="7388" max="7388" width="56.453125" style="37" customWidth="1"/>
    <col min="7389" max="7389" width="18.26953125" style="37" customWidth="1"/>
    <col min="7390" max="7390" width="5.7265625" style="37" customWidth="1"/>
    <col min="7391" max="7391" width="5.1796875" style="37" customWidth="1"/>
    <col min="7392" max="7392" width="4.54296875" style="37" customWidth="1"/>
    <col min="7393" max="7393" width="5.54296875" style="37" customWidth="1"/>
    <col min="7394" max="7403" width="4.54296875" style="37" customWidth="1"/>
    <col min="7404" max="7404" width="5.26953125" style="37" customWidth="1"/>
    <col min="7405" max="7405" width="6.1796875" style="37" customWidth="1"/>
    <col min="7406" max="7411" width="4.453125" style="37" customWidth="1"/>
    <col min="7412" max="7412" width="5.453125" style="37" customWidth="1"/>
    <col min="7413" max="7413" width="4.453125" style="37" customWidth="1"/>
    <col min="7414" max="7414" width="5" style="37" customWidth="1"/>
    <col min="7415" max="7415" width="4.26953125" style="37" customWidth="1"/>
    <col min="7416" max="7416" width="4.453125" style="37" customWidth="1"/>
    <col min="7417" max="7642" width="11.453125" style="37"/>
    <col min="7643" max="7643" width="4.81640625" style="37" customWidth="1"/>
    <col min="7644" max="7644" width="56.453125" style="37" customWidth="1"/>
    <col min="7645" max="7645" width="18.26953125" style="37" customWidth="1"/>
    <col min="7646" max="7646" width="5.7265625" style="37" customWidth="1"/>
    <col min="7647" max="7647" width="5.1796875" style="37" customWidth="1"/>
    <col min="7648" max="7648" width="4.54296875" style="37" customWidth="1"/>
    <col min="7649" max="7649" width="5.54296875" style="37" customWidth="1"/>
    <col min="7650" max="7659" width="4.54296875" style="37" customWidth="1"/>
    <col min="7660" max="7660" width="5.26953125" style="37" customWidth="1"/>
    <col min="7661" max="7661" width="6.1796875" style="37" customWidth="1"/>
    <col min="7662" max="7667" width="4.453125" style="37" customWidth="1"/>
    <col min="7668" max="7668" width="5.453125" style="37" customWidth="1"/>
    <col min="7669" max="7669" width="4.453125" style="37" customWidth="1"/>
    <col min="7670" max="7670" width="5" style="37" customWidth="1"/>
    <col min="7671" max="7671" width="4.26953125" style="37" customWidth="1"/>
    <col min="7672" max="7672" width="4.453125" style="37" customWidth="1"/>
    <col min="7673" max="7898" width="11.453125" style="37"/>
    <col min="7899" max="7899" width="4.81640625" style="37" customWidth="1"/>
    <col min="7900" max="7900" width="56.453125" style="37" customWidth="1"/>
    <col min="7901" max="7901" width="18.26953125" style="37" customWidth="1"/>
    <col min="7902" max="7902" width="5.7265625" style="37" customWidth="1"/>
    <col min="7903" max="7903" width="5.1796875" style="37" customWidth="1"/>
    <col min="7904" max="7904" width="4.54296875" style="37" customWidth="1"/>
    <col min="7905" max="7905" width="5.54296875" style="37" customWidth="1"/>
    <col min="7906" max="7915" width="4.54296875" style="37" customWidth="1"/>
    <col min="7916" max="7916" width="5.26953125" style="37" customWidth="1"/>
    <col min="7917" max="7917" width="6.1796875" style="37" customWidth="1"/>
    <col min="7918" max="7923" width="4.453125" style="37" customWidth="1"/>
    <col min="7924" max="7924" width="5.453125" style="37" customWidth="1"/>
    <col min="7925" max="7925" width="4.453125" style="37" customWidth="1"/>
    <col min="7926" max="7926" width="5" style="37" customWidth="1"/>
    <col min="7927" max="7927" width="4.26953125" style="37" customWidth="1"/>
    <col min="7928" max="7928" width="4.453125" style="37" customWidth="1"/>
    <col min="7929" max="8154" width="11.453125" style="37"/>
    <col min="8155" max="8155" width="4.81640625" style="37" customWidth="1"/>
    <col min="8156" max="8156" width="56.453125" style="37" customWidth="1"/>
    <col min="8157" max="8157" width="18.26953125" style="37" customWidth="1"/>
    <col min="8158" max="8158" width="5.7265625" style="37" customWidth="1"/>
    <col min="8159" max="8159" width="5.1796875" style="37" customWidth="1"/>
    <col min="8160" max="8160" width="4.54296875" style="37" customWidth="1"/>
    <col min="8161" max="8161" width="5.54296875" style="37" customWidth="1"/>
    <col min="8162" max="8171" width="4.54296875" style="37" customWidth="1"/>
    <col min="8172" max="8172" width="5.26953125" style="37" customWidth="1"/>
    <col min="8173" max="8173" width="6.1796875" style="37" customWidth="1"/>
    <col min="8174" max="8179" width="4.453125" style="37" customWidth="1"/>
    <col min="8180" max="8180" width="5.453125" style="37" customWidth="1"/>
    <col min="8181" max="8181" width="4.453125" style="37" customWidth="1"/>
    <col min="8182" max="8182" width="5" style="37" customWidth="1"/>
    <col min="8183" max="8183" width="4.26953125" style="37" customWidth="1"/>
    <col min="8184" max="8184" width="4.453125" style="37" customWidth="1"/>
    <col min="8185" max="8410" width="11.453125" style="37"/>
    <col min="8411" max="8411" width="4.81640625" style="37" customWidth="1"/>
    <col min="8412" max="8412" width="56.453125" style="37" customWidth="1"/>
    <col min="8413" max="8413" width="18.26953125" style="37" customWidth="1"/>
    <col min="8414" max="8414" width="5.7265625" style="37" customWidth="1"/>
    <col min="8415" max="8415" width="5.1796875" style="37" customWidth="1"/>
    <col min="8416" max="8416" width="4.54296875" style="37" customWidth="1"/>
    <col min="8417" max="8417" width="5.54296875" style="37" customWidth="1"/>
    <col min="8418" max="8427" width="4.54296875" style="37" customWidth="1"/>
    <col min="8428" max="8428" width="5.26953125" style="37" customWidth="1"/>
    <col min="8429" max="8429" width="6.1796875" style="37" customWidth="1"/>
    <col min="8430" max="8435" width="4.453125" style="37" customWidth="1"/>
    <col min="8436" max="8436" width="5.453125" style="37" customWidth="1"/>
    <col min="8437" max="8437" width="4.453125" style="37" customWidth="1"/>
    <col min="8438" max="8438" width="5" style="37" customWidth="1"/>
    <col min="8439" max="8439" width="4.26953125" style="37" customWidth="1"/>
    <col min="8440" max="8440" width="4.453125" style="37" customWidth="1"/>
    <col min="8441" max="8666" width="11.453125" style="37"/>
    <col min="8667" max="8667" width="4.81640625" style="37" customWidth="1"/>
    <col min="8668" max="8668" width="56.453125" style="37" customWidth="1"/>
    <col min="8669" max="8669" width="18.26953125" style="37" customWidth="1"/>
    <col min="8670" max="8670" width="5.7265625" style="37" customWidth="1"/>
    <col min="8671" max="8671" width="5.1796875" style="37" customWidth="1"/>
    <col min="8672" max="8672" width="4.54296875" style="37" customWidth="1"/>
    <col min="8673" max="8673" width="5.54296875" style="37" customWidth="1"/>
    <col min="8674" max="8683" width="4.54296875" style="37" customWidth="1"/>
    <col min="8684" max="8684" width="5.26953125" style="37" customWidth="1"/>
    <col min="8685" max="8685" width="6.1796875" style="37" customWidth="1"/>
    <col min="8686" max="8691" width="4.453125" style="37" customWidth="1"/>
    <col min="8692" max="8692" width="5.453125" style="37" customWidth="1"/>
    <col min="8693" max="8693" width="4.453125" style="37" customWidth="1"/>
    <col min="8694" max="8694" width="5" style="37" customWidth="1"/>
    <col min="8695" max="8695" width="4.26953125" style="37" customWidth="1"/>
    <col min="8696" max="8696" width="4.453125" style="37" customWidth="1"/>
    <col min="8697" max="8922" width="11.453125" style="37"/>
    <col min="8923" max="8923" width="4.81640625" style="37" customWidth="1"/>
    <col min="8924" max="8924" width="56.453125" style="37" customWidth="1"/>
    <col min="8925" max="8925" width="18.26953125" style="37" customWidth="1"/>
    <col min="8926" max="8926" width="5.7265625" style="37" customWidth="1"/>
    <col min="8927" max="8927" width="5.1796875" style="37" customWidth="1"/>
    <col min="8928" max="8928" width="4.54296875" style="37" customWidth="1"/>
    <col min="8929" max="8929" width="5.54296875" style="37" customWidth="1"/>
    <col min="8930" max="8939" width="4.54296875" style="37" customWidth="1"/>
    <col min="8940" max="8940" width="5.26953125" style="37" customWidth="1"/>
    <col min="8941" max="8941" width="6.1796875" style="37" customWidth="1"/>
    <col min="8942" max="8947" width="4.453125" style="37" customWidth="1"/>
    <col min="8948" max="8948" width="5.453125" style="37" customWidth="1"/>
    <col min="8949" max="8949" width="4.453125" style="37" customWidth="1"/>
    <col min="8950" max="8950" width="5" style="37" customWidth="1"/>
    <col min="8951" max="8951" width="4.26953125" style="37" customWidth="1"/>
    <col min="8952" max="8952" width="4.453125" style="37" customWidth="1"/>
    <col min="8953" max="9178" width="11.453125" style="37"/>
    <col min="9179" max="9179" width="4.81640625" style="37" customWidth="1"/>
    <col min="9180" max="9180" width="56.453125" style="37" customWidth="1"/>
    <col min="9181" max="9181" width="18.26953125" style="37" customWidth="1"/>
    <col min="9182" max="9182" width="5.7265625" style="37" customWidth="1"/>
    <col min="9183" max="9183" width="5.1796875" style="37" customWidth="1"/>
    <col min="9184" max="9184" width="4.54296875" style="37" customWidth="1"/>
    <col min="9185" max="9185" width="5.54296875" style="37" customWidth="1"/>
    <col min="9186" max="9195" width="4.54296875" style="37" customWidth="1"/>
    <col min="9196" max="9196" width="5.26953125" style="37" customWidth="1"/>
    <col min="9197" max="9197" width="6.1796875" style="37" customWidth="1"/>
    <col min="9198" max="9203" width="4.453125" style="37" customWidth="1"/>
    <col min="9204" max="9204" width="5.453125" style="37" customWidth="1"/>
    <col min="9205" max="9205" width="4.453125" style="37" customWidth="1"/>
    <col min="9206" max="9206" width="5" style="37" customWidth="1"/>
    <col min="9207" max="9207" width="4.26953125" style="37" customWidth="1"/>
    <col min="9208" max="9208" width="4.453125" style="37" customWidth="1"/>
    <col min="9209" max="9434" width="11.453125" style="37"/>
    <col min="9435" max="9435" width="4.81640625" style="37" customWidth="1"/>
    <col min="9436" max="9436" width="56.453125" style="37" customWidth="1"/>
    <col min="9437" max="9437" width="18.26953125" style="37" customWidth="1"/>
    <col min="9438" max="9438" width="5.7265625" style="37" customWidth="1"/>
    <col min="9439" max="9439" width="5.1796875" style="37" customWidth="1"/>
    <col min="9440" max="9440" width="4.54296875" style="37" customWidth="1"/>
    <col min="9441" max="9441" width="5.54296875" style="37" customWidth="1"/>
    <col min="9442" max="9451" width="4.54296875" style="37" customWidth="1"/>
    <col min="9452" max="9452" width="5.26953125" style="37" customWidth="1"/>
    <col min="9453" max="9453" width="6.1796875" style="37" customWidth="1"/>
    <col min="9454" max="9459" width="4.453125" style="37" customWidth="1"/>
    <col min="9460" max="9460" width="5.453125" style="37" customWidth="1"/>
    <col min="9461" max="9461" width="4.453125" style="37" customWidth="1"/>
    <col min="9462" max="9462" width="5" style="37" customWidth="1"/>
    <col min="9463" max="9463" width="4.26953125" style="37" customWidth="1"/>
    <col min="9464" max="9464" width="4.453125" style="37" customWidth="1"/>
    <col min="9465" max="9690" width="11.453125" style="37"/>
    <col min="9691" max="9691" width="4.81640625" style="37" customWidth="1"/>
    <col min="9692" max="9692" width="56.453125" style="37" customWidth="1"/>
    <col min="9693" max="9693" width="18.26953125" style="37" customWidth="1"/>
    <col min="9694" max="9694" width="5.7265625" style="37" customWidth="1"/>
    <col min="9695" max="9695" width="5.1796875" style="37" customWidth="1"/>
    <col min="9696" max="9696" width="4.54296875" style="37" customWidth="1"/>
    <col min="9697" max="9697" width="5.54296875" style="37" customWidth="1"/>
    <col min="9698" max="9707" width="4.54296875" style="37" customWidth="1"/>
    <col min="9708" max="9708" width="5.26953125" style="37" customWidth="1"/>
    <col min="9709" max="9709" width="6.1796875" style="37" customWidth="1"/>
    <col min="9710" max="9715" width="4.453125" style="37" customWidth="1"/>
    <col min="9716" max="9716" width="5.453125" style="37" customWidth="1"/>
    <col min="9717" max="9717" width="4.453125" style="37" customWidth="1"/>
    <col min="9718" max="9718" width="5" style="37" customWidth="1"/>
    <col min="9719" max="9719" width="4.26953125" style="37" customWidth="1"/>
    <col min="9720" max="9720" width="4.453125" style="37" customWidth="1"/>
    <col min="9721" max="9946" width="11.453125" style="37"/>
    <col min="9947" max="9947" width="4.81640625" style="37" customWidth="1"/>
    <col min="9948" max="9948" width="56.453125" style="37" customWidth="1"/>
    <col min="9949" max="9949" width="18.26953125" style="37" customWidth="1"/>
    <col min="9950" max="9950" width="5.7265625" style="37" customWidth="1"/>
    <col min="9951" max="9951" width="5.1796875" style="37" customWidth="1"/>
    <col min="9952" max="9952" width="4.54296875" style="37" customWidth="1"/>
    <col min="9953" max="9953" width="5.54296875" style="37" customWidth="1"/>
    <col min="9954" max="9963" width="4.54296875" style="37" customWidth="1"/>
    <col min="9964" max="9964" width="5.26953125" style="37" customWidth="1"/>
    <col min="9965" max="9965" width="6.1796875" style="37" customWidth="1"/>
    <col min="9966" max="9971" width="4.453125" style="37" customWidth="1"/>
    <col min="9972" max="9972" width="5.453125" style="37" customWidth="1"/>
    <col min="9973" max="9973" width="4.453125" style="37" customWidth="1"/>
    <col min="9974" max="9974" width="5" style="37" customWidth="1"/>
    <col min="9975" max="9975" width="4.26953125" style="37" customWidth="1"/>
    <col min="9976" max="9976" width="4.453125" style="37" customWidth="1"/>
    <col min="9977" max="10202" width="11.453125" style="37"/>
    <col min="10203" max="10203" width="4.81640625" style="37" customWidth="1"/>
    <col min="10204" max="10204" width="56.453125" style="37" customWidth="1"/>
    <col min="10205" max="10205" width="18.26953125" style="37" customWidth="1"/>
    <col min="10206" max="10206" width="5.7265625" style="37" customWidth="1"/>
    <col min="10207" max="10207" width="5.1796875" style="37" customWidth="1"/>
    <col min="10208" max="10208" width="4.54296875" style="37" customWidth="1"/>
    <col min="10209" max="10209" width="5.54296875" style="37" customWidth="1"/>
    <col min="10210" max="10219" width="4.54296875" style="37" customWidth="1"/>
    <col min="10220" max="10220" width="5.26953125" style="37" customWidth="1"/>
    <col min="10221" max="10221" width="6.1796875" style="37" customWidth="1"/>
    <col min="10222" max="10227" width="4.453125" style="37" customWidth="1"/>
    <col min="10228" max="10228" width="5.453125" style="37" customWidth="1"/>
    <col min="10229" max="10229" width="4.453125" style="37" customWidth="1"/>
    <col min="10230" max="10230" width="5" style="37" customWidth="1"/>
    <col min="10231" max="10231" width="4.26953125" style="37" customWidth="1"/>
    <col min="10232" max="10232" width="4.453125" style="37" customWidth="1"/>
    <col min="10233" max="10458" width="11.453125" style="37"/>
    <col min="10459" max="10459" width="4.81640625" style="37" customWidth="1"/>
    <col min="10460" max="10460" width="56.453125" style="37" customWidth="1"/>
    <col min="10461" max="10461" width="18.26953125" style="37" customWidth="1"/>
    <col min="10462" max="10462" width="5.7265625" style="37" customWidth="1"/>
    <col min="10463" max="10463" width="5.1796875" style="37" customWidth="1"/>
    <col min="10464" max="10464" width="4.54296875" style="37" customWidth="1"/>
    <col min="10465" max="10465" width="5.54296875" style="37" customWidth="1"/>
    <col min="10466" max="10475" width="4.54296875" style="37" customWidth="1"/>
    <col min="10476" max="10476" width="5.26953125" style="37" customWidth="1"/>
    <col min="10477" max="10477" width="6.1796875" style="37" customWidth="1"/>
    <col min="10478" max="10483" width="4.453125" style="37" customWidth="1"/>
    <col min="10484" max="10484" width="5.453125" style="37" customWidth="1"/>
    <col min="10485" max="10485" width="4.453125" style="37" customWidth="1"/>
    <col min="10486" max="10486" width="5" style="37" customWidth="1"/>
    <col min="10487" max="10487" width="4.26953125" style="37" customWidth="1"/>
    <col min="10488" max="10488" width="4.453125" style="37" customWidth="1"/>
    <col min="10489" max="10714" width="11.453125" style="37"/>
    <col min="10715" max="10715" width="4.81640625" style="37" customWidth="1"/>
    <col min="10716" max="10716" width="56.453125" style="37" customWidth="1"/>
    <col min="10717" max="10717" width="18.26953125" style="37" customWidth="1"/>
    <col min="10718" max="10718" width="5.7265625" style="37" customWidth="1"/>
    <col min="10719" max="10719" width="5.1796875" style="37" customWidth="1"/>
    <col min="10720" max="10720" width="4.54296875" style="37" customWidth="1"/>
    <col min="10721" max="10721" width="5.54296875" style="37" customWidth="1"/>
    <col min="10722" max="10731" width="4.54296875" style="37" customWidth="1"/>
    <col min="10732" max="10732" width="5.26953125" style="37" customWidth="1"/>
    <col min="10733" max="10733" width="6.1796875" style="37" customWidth="1"/>
    <col min="10734" max="10739" width="4.453125" style="37" customWidth="1"/>
    <col min="10740" max="10740" width="5.453125" style="37" customWidth="1"/>
    <col min="10741" max="10741" width="4.453125" style="37" customWidth="1"/>
    <col min="10742" max="10742" width="5" style="37" customWidth="1"/>
    <col min="10743" max="10743" width="4.26953125" style="37" customWidth="1"/>
    <col min="10744" max="10744" width="4.453125" style="37" customWidth="1"/>
    <col min="10745" max="10970" width="11.453125" style="37"/>
    <col min="10971" max="10971" width="4.81640625" style="37" customWidth="1"/>
    <col min="10972" max="10972" width="56.453125" style="37" customWidth="1"/>
    <col min="10973" max="10973" width="18.26953125" style="37" customWidth="1"/>
    <col min="10974" max="10974" width="5.7265625" style="37" customWidth="1"/>
    <col min="10975" max="10975" width="5.1796875" style="37" customWidth="1"/>
    <col min="10976" max="10976" width="4.54296875" style="37" customWidth="1"/>
    <col min="10977" max="10977" width="5.54296875" style="37" customWidth="1"/>
    <col min="10978" max="10987" width="4.54296875" style="37" customWidth="1"/>
    <col min="10988" max="10988" width="5.26953125" style="37" customWidth="1"/>
    <col min="10989" max="10989" width="6.1796875" style="37" customWidth="1"/>
    <col min="10990" max="10995" width="4.453125" style="37" customWidth="1"/>
    <col min="10996" max="10996" width="5.453125" style="37" customWidth="1"/>
    <col min="10997" max="10997" width="4.453125" style="37" customWidth="1"/>
    <col min="10998" max="10998" width="5" style="37" customWidth="1"/>
    <col min="10999" max="10999" width="4.26953125" style="37" customWidth="1"/>
    <col min="11000" max="11000" width="4.453125" style="37" customWidth="1"/>
    <col min="11001" max="11226" width="11.453125" style="37"/>
    <col min="11227" max="11227" width="4.81640625" style="37" customWidth="1"/>
    <col min="11228" max="11228" width="56.453125" style="37" customWidth="1"/>
    <col min="11229" max="11229" width="18.26953125" style="37" customWidth="1"/>
    <col min="11230" max="11230" width="5.7265625" style="37" customWidth="1"/>
    <col min="11231" max="11231" width="5.1796875" style="37" customWidth="1"/>
    <col min="11232" max="11232" width="4.54296875" style="37" customWidth="1"/>
    <col min="11233" max="11233" width="5.54296875" style="37" customWidth="1"/>
    <col min="11234" max="11243" width="4.54296875" style="37" customWidth="1"/>
    <col min="11244" max="11244" width="5.26953125" style="37" customWidth="1"/>
    <col min="11245" max="11245" width="6.1796875" style="37" customWidth="1"/>
    <col min="11246" max="11251" width="4.453125" style="37" customWidth="1"/>
    <col min="11252" max="11252" width="5.453125" style="37" customWidth="1"/>
    <col min="11253" max="11253" width="4.453125" style="37" customWidth="1"/>
    <col min="11254" max="11254" width="5" style="37" customWidth="1"/>
    <col min="11255" max="11255" width="4.26953125" style="37" customWidth="1"/>
    <col min="11256" max="11256" width="4.453125" style="37" customWidth="1"/>
    <col min="11257" max="11482" width="11.453125" style="37"/>
    <col min="11483" max="11483" width="4.81640625" style="37" customWidth="1"/>
    <col min="11484" max="11484" width="56.453125" style="37" customWidth="1"/>
    <col min="11485" max="11485" width="18.26953125" style="37" customWidth="1"/>
    <col min="11486" max="11486" width="5.7265625" style="37" customWidth="1"/>
    <col min="11487" max="11487" width="5.1796875" style="37" customWidth="1"/>
    <col min="11488" max="11488" width="4.54296875" style="37" customWidth="1"/>
    <col min="11489" max="11489" width="5.54296875" style="37" customWidth="1"/>
    <col min="11490" max="11499" width="4.54296875" style="37" customWidth="1"/>
    <col min="11500" max="11500" width="5.26953125" style="37" customWidth="1"/>
    <col min="11501" max="11501" width="6.1796875" style="37" customWidth="1"/>
    <col min="11502" max="11507" width="4.453125" style="37" customWidth="1"/>
    <col min="11508" max="11508" width="5.453125" style="37" customWidth="1"/>
    <col min="11509" max="11509" width="4.453125" style="37" customWidth="1"/>
    <col min="11510" max="11510" width="5" style="37" customWidth="1"/>
    <col min="11511" max="11511" width="4.26953125" style="37" customWidth="1"/>
    <col min="11512" max="11512" width="4.453125" style="37" customWidth="1"/>
    <col min="11513" max="11738" width="11.453125" style="37"/>
    <col min="11739" max="11739" width="4.81640625" style="37" customWidth="1"/>
    <col min="11740" max="11740" width="56.453125" style="37" customWidth="1"/>
    <col min="11741" max="11741" width="18.26953125" style="37" customWidth="1"/>
    <col min="11742" max="11742" width="5.7265625" style="37" customWidth="1"/>
    <col min="11743" max="11743" width="5.1796875" style="37" customWidth="1"/>
    <col min="11744" max="11744" width="4.54296875" style="37" customWidth="1"/>
    <col min="11745" max="11745" width="5.54296875" style="37" customWidth="1"/>
    <col min="11746" max="11755" width="4.54296875" style="37" customWidth="1"/>
    <col min="11756" max="11756" width="5.26953125" style="37" customWidth="1"/>
    <col min="11757" max="11757" width="6.1796875" style="37" customWidth="1"/>
    <col min="11758" max="11763" width="4.453125" style="37" customWidth="1"/>
    <col min="11764" max="11764" width="5.453125" style="37" customWidth="1"/>
    <col min="11765" max="11765" width="4.453125" style="37" customWidth="1"/>
    <col min="11766" max="11766" width="5" style="37" customWidth="1"/>
    <col min="11767" max="11767" width="4.26953125" style="37" customWidth="1"/>
    <col min="11768" max="11768" width="4.453125" style="37" customWidth="1"/>
    <col min="11769" max="11994" width="11.453125" style="37"/>
    <col min="11995" max="11995" width="4.81640625" style="37" customWidth="1"/>
    <col min="11996" max="11996" width="56.453125" style="37" customWidth="1"/>
    <col min="11997" max="11997" width="18.26953125" style="37" customWidth="1"/>
    <col min="11998" max="11998" width="5.7265625" style="37" customWidth="1"/>
    <col min="11999" max="11999" width="5.1796875" style="37" customWidth="1"/>
    <col min="12000" max="12000" width="4.54296875" style="37" customWidth="1"/>
    <col min="12001" max="12001" width="5.54296875" style="37" customWidth="1"/>
    <col min="12002" max="12011" width="4.54296875" style="37" customWidth="1"/>
    <col min="12012" max="12012" width="5.26953125" style="37" customWidth="1"/>
    <col min="12013" max="12013" width="6.1796875" style="37" customWidth="1"/>
    <col min="12014" max="12019" width="4.453125" style="37" customWidth="1"/>
    <col min="12020" max="12020" width="5.453125" style="37" customWidth="1"/>
    <col min="12021" max="12021" width="4.453125" style="37" customWidth="1"/>
    <col min="12022" max="12022" width="5" style="37" customWidth="1"/>
    <col min="12023" max="12023" width="4.26953125" style="37" customWidth="1"/>
    <col min="12024" max="12024" width="4.453125" style="37" customWidth="1"/>
    <col min="12025" max="12250" width="11.453125" style="37"/>
    <col min="12251" max="12251" width="4.81640625" style="37" customWidth="1"/>
    <col min="12252" max="12252" width="56.453125" style="37" customWidth="1"/>
    <col min="12253" max="12253" width="18.26953125" style="37" customWidth="1"/>
    <col min="12254" max="12254" width="5.7265625" style="37" customWidth="1"/>
    <col min="12255" max="12255" width="5.1796875" style="37" customWidth="1"/>
    <col min="12256" max="12256" width="4.54296875" style="37" customWidth="1"/>
    <col min="12257" max="12257" width="5.54296875" style="37" customWidth="1"/>
    <col min="12258" max="12267" width="4.54296875" style="37" customWidth="1"/>
    <col min="12268" max="12268" width="5.26953125" style="37" customWidth="1"/>
    <col min="12269" max="12269" width="6.1796875" style="37" customWidth="1"/>
    <col min="12270" max="12275" width="4.453125" style="37" customWidth="1"/>
    <col min="12276" max="12276" width="5.453125" style="37" customWidth="1"/>
    <col min="12277" max="12277" width="4.453125" style="37" customWidth="1"/>
    <col min="12278" max="12278" width="5" style="37" customWidth="1"/>
    <col min="12279" max="12279" width="4.26953125" style="37" customWidth="1"/>
    <col min="12280" max="12280" width="4.453125" style="37" customWidth="1"/>
    <col min="12281" max="12506" width="11.453125" style="37"/>
    <col min="12507" max="12507" width="4.81640625" style="37" customWidth="1"/>
    <col min="12508" max="12508" width="56.453125" style="37" customWidth="1"/>
    <col min="12509" max="12509" width="18.26953125" style="37" customWidth="1"/>
    <col min="12510" max="12510" width="5.7265625" style="37" customWidth="1"/>
    <col min="12511" max="12511" width="5.1796875" style="37" customWidth="1"/>
    <col min="12512" max="12512" width="4.54296875" style="37" customWidth="1"/>
    <col min="12513" max="12513" width="5.54296875" style="37" customWidth="1"/>
    <col min="12514" max="12523" width="4.54296875" style="37" customWidth="1"/>
    <col min="12524" max="12524" width="5.26953125" style="37" customWidth="1"/>
    <col min="12525" max="12525" width="6.1796875" style="37" customWidth="1"/>
    <col min="12526" max="12531" width="4.453125" style="37" customWidth="1"/>
    <col min="12532" max="12532" width="5.453125" style="37" customWidth="1"/>
    <col min="12533" max="12533" width="4.453125" style="37" customWidth="1"/>
    <col min="12534" max="12534" width="5" style="37" customWidth="1"/>
    <col min="12535" max="12535" width="4.26953125" style="37" customWidth="1"/>
    <col min="12536" max="12536" width="4.453125" style="37" customWidth="1"/>
    <col min="12537" max="12762" width="11.453125" style="37"/>
    <col min="12763" max="12763" width="4.81640625" style="37" customWidth="1"/>
    <col min="12764" max="12764" width="56.453125" style="37" customWidth="1"/>
    <col min="12765" max="12765" width="18.26953125" style="37" customWidth="1"/>
    <col min="12766" max="12766" width="5.7265625" style="37" customWidth="1"/>
    <col min="12767" max="12767" width="5.1796875" style="37" customWidth="1"/>
    <col min="12768" max="12768" width="4.54296875" style="37" customWidth="1"/>
    <col min="12769" max="12769" width="5.54296875" style="37" customWidth="1"/>
    <col min="12770" max="12779" width="4.54296875" style="37" customWidth="1"/>
    <col min="12780" max="12780" width="5.26953125" style="37" customWidth="1"/>
    <col min="12781" max="12781" width="6.1796875" style="37" customWidth="1"/>
    <col min="12782" max="12787" width="4.453125" style="37" customWidth="1"/>
    <col min="12788" max="12788" width="5.453125" style="37" customWidth="1"/>
    <col min="12789" max="12789" width="4.453125" style="37" customWidth="1"/>
    <col min="12790" max="12790" width="5" style="37" customWidth="1"/>
    <col min="12791" max="12791" width="4.26953125" style="37" customWidth="1"/>
    <col min="12792" max="12792" width="4.453125" style="37" customWidth="1"/>
    <col min="12793" max="13018" width="11.453125" style="37"/>
    <col min="13019" max="13019" width="4.81640625" style="37" customWidth="1"/>
    <col min="13020" max="13020" width="56.453125" style="37" customWidth="1"/>
    <col min="13021" max="13021" width="18.26953125" style="37" customWidth="1"/>
    <col min="13022" max="13022" width="5.7265625" style="37" customWidth="1"/>
    <col min="13023" max="13023" width="5.1796875" style="37" customWidth="1"/>
    <col min="13024" max="13024" width="4.54296875" style="37" customWidth="1"/>
    <col min="13025" max="13025" width="5.54296875" style="37" customWidth="1"/>
    <col min="13026" max="13035" width="4.54296875" style="37" customWidth="1"/>
    <col min="13036" max="13036" width="5.26953125" style="37" customWidth="1"/>
    <col min="13037" max="13037" width="6.1796875" style="37" customWidth="1"/>
    <col min="13038" max="13043" width="4.453125" style="37" customWidth="1"/>
    <col min="13044" max="13044" width="5.453125" style="37" customWidth="1"/>
    <col min="13045" max="13045" width="4.453125" style="37" customWidth="1"/>
    <col min="13046" max="13046" width="5" style="37" customWidth="1"/>
    <col min="13047" max="13047" width="4.26953125" style="37" customWidth="1"/>
    <col min="13048" max="13048" width="4.453125" style="37" customWidth="1"/>
    <col min="13049" max="13274" width="11.453125" style="37"/>
    <col min="13275" max="13275" width="4.81640625" style="37" customWidth="1"/>
    <col min="13276" max="13276" width="56.453125" style="37" customWidth="1"/>
    <col min="13277" max="13277" width="18.26953125" style="37" customWidth="1"/>
    <col min="13278" max="13278" width="5.7265625" style="37" customWidth="1"/>
    <col min="13279" max="13279" width="5.1796875" style="37" customWidth="1"/>
    <col min="13280" max="13280" width="4.54296875" style="37" customWidth="1"/>
    <col min="13281" max="13281" width="5.54296875" style="37" customWidth="1"/>
    <col min="13282" max="13291" width="4.54296875" style="37" customWidth="1"/>
    <col min="13292" max="13292" width="5.26953125" style="37" customWidth="1"/>
    <col min="13293" max="13293" width="6.1796875" style="37" customWidth="1"/>
    <col min="13294" max="13299" width="4.453125" style="37" customWidth="1"/>
    <col min="13300" max="13300" width="5.453125" style="37" customWidth="1"/>
    <col min="13301" max="13301" width="4.453125" style="37" customWidth="1"/>
    <col min="13302" max="13302" width="5" style="37" customWidth="1"/>
    <col min="13303" max="13303" width="4.26953125" style="37" customWidth="1"/>
    <col min="13304" max="13304" width="4.453125" style="37" customWidth="1"/>
    <col min="13305" max="13530" width="11.453125" style="37"/>
    <col min="13531" max="13531" width="4.81640625" style="37" customWidth="1"/>
    <col min="13532" max="13532" width="56.453125" style="37" customWidth="1"/>
    <col min="13533" max="13533" width="18.26953125" style="37" customWidth="1"/>
    <col min="13534" max="13534" width="5.7265625" style="37" customWidth="1"/>
    <col min="13535" max="13535" width="5.1796875" style="37" customWidth="1"/>
    <col min="13536" max="13536" width="4.54296875" style="37" customWidth="1"/>
    <col min="13537" max="13537" width="5.54296875" style="37" customWidth="1"/>
    <col min="13538" max="13547" width="4.54296875" style="37" customWidth="1"/>
    <col min="13548" max="13548" width="5.26953125" style="37" customWidth="1"/>
    <col min="13549" max="13549" width="6.1796875" style="37" customWidth="1"/>
    <col min="13550" max="13555" width="4.453125" style="37" customWidth="1"/>
    <col min="13556" max="13556" width="5.453125" style="37" customWidth="1"/>
    <col min="13557" max="13557" width="4.453125" style="37" customWidth="1"/>
    <col min="13558" max="13558" width="5" style="37" customWidth="1"/>
    <col min="13559" max="13559" width="4.26953125" style="37" customWidth="1"/>
    <col min="13560" max="13560" width="4.453125" style="37" customWidth="1"/>
    <col min="13561" max="13786" width="11.453125" style="37"/>
    <col min="13787" max="13787" width="4.81640625" style="37" customWidth="1"/>
    <col min="13788" max="13788" width="56.453125" style="37" customWidth="1"/>
    <col min="13789" max="13789" width="18.26953125" style="37" customWidth="1"/>
    <col min="13790" max="13790" width="5.7265625" style="37" customWidth="1"/>
    <col min="13791" max="13791" width="5.1796875" style="37" customWidth="1"/>
    <col min="13792" max="13792" width="4.54296875" style="37" customWidth="1"/>
    <col min="13793" max="13793" width="5.54296875" style="37" customWidth="1"/>
    <col min="13794" max="13803" width="4.54296875" style="37" customWidth="1"/>
    <col min="13804" max="13804" width="5.26953125" style="37" customWidth="1"/>
    <col min="13805" max="13805" width="6.1796875" style="37" customWidth="1"/>
    <col min="13806" max="13811" width="4.453125" style="37" customWidth="1"/>
    <col min="13812" max="13812" width="5.453125" style="37" customWidth="1"/>
    <col min="13813" max="13813" width="4.453125" style="37" customWidth="1"/>
    <col min="13814" max="13814" width="5" style="37" customWidth="1"/>
    <col min="13815" max="13815" width="4.26953125" style="37" customWidth="1"/>
    <col min="13816" max="13816" width="4.453125" style="37" customWidth="1"/>
    <col min="13817" max="14042" width="11.453125" style="37"/>
    <col min="14043" max="14043" width="4.81640625" style="37" customWidth="1"/>
    <col min="14044" max="14044" width="56.453125" style="37" customWidth="1"/>
    <col min="14045" max="14045" width="18.26953125" style="37" customWidth="1"/>
    <col min="14046" max="14046" width="5.7265625" style="37" customWidth="1"/>
    <col min="14047" max="14047" width="5.1796875" style="37" customWidth="1"/>
    <col min="14048" max="14048" width="4.54296875" style="37" customWidth="1"/>
    <col min="14049" max="14049" width="5.54296875" style="37" customWidth="1"/>
    <col min="14050" max="14059" width="4.54296875" style="37" customWidth="1"/>
    <col min="14060" max="14060" width="5.26953125" style="37" customWidth="1"/>
    <col min="14061" max="14061" width="6.1796875" style="37" customWidth="1"/>
    <col min="14062" max="14067" width="4.453125" style="37" customWidth="1"/>
    <col min="14068" max="14068" width="5.453125" style="37" customWidth="1"/>
    <col min="14069" max="14069" width="4.453125" style="37" customWidth="1"/>
    <col min="14070" max="14070" width="5" style="37" customWidth="1"/>
    <col min="14071" max="14071" width="4.26953125" style="37" customWidth="1"/>
    <col min="14072" max="14072" width="4.453125" style="37" customWidth="1"/>
    <col min="14073" max="14298" width="11.453125" style="37"/>
    <col min="14299" max="14299" width="4.81640625" style="37" customWidth="1"/>
    <col min="14300" max="14300" width="56.453125" style="37" customWidth="1"/>
    <col min="14301" max="14301" width="18.26953125" style="37" customWidth="1"/>
    <col min="14302" max="14302" width="5.7265625" style="37" customWidth="1"/>
    <col min="14303" max="14303" width="5.1796875" style="37" customWidth="1"/>
    <col min="14304" max="14304" width="4.54296875" style="37" customWidth="1"/>
    <col min="14305" max="14305" width="5.54296875" style="37" customWidth="1"/>
    <col min="14306" max="14315" width="4.54296875" style="37" customWidth="1"/>
    <col min="14316" max="14316" width="5.26953125" style="37" customWidth="1"/>
    <col min="14317" max="14317" width="6.1796875" style="37" customWidth="1"/>
    <col min="14318" max="14323" width="4.453125" style="37" customWidth="1"/>
    <col min="14324" max="14324" width="5.453125" style="37" customWidth="1"/>
    <col min="14325" max="14325" width="4.453125" style="37" customWidth="1"/>
    <col min="14326" max="14326" width="5" style="37" customWidth="1"/>
    <col min="14327" max="14327" width="4.26953125" style="37" customWidth="1"/>
    <col min="14328" max="14328" width="4.453125" style="37" customWidth="1"/>
    <col min="14329" max="14554" width="11.453125" style="37"/>
    <col min="14555" max="14555" width="4.81640625" style="37" customWidth="1"/>
    <col min="14556" max="14556" width="56.453125" style="37" customWidth="1"/>
    <col min="14557" max="14557" width="18.26953125" style="37" customWidth="1"/>
    <col min="14558" max="14558" width="5.7265625" style="37" customWidth="1"/>
    <col min="14559" max="14559" width="5.1796875" style="37" customWidth="1"/>
    <col min="14560" max="14560" width="4.54296875" style="37" customWidth="1"/>
    <col min="14561" max="14561" width="5.54296875" style="37" customWidth="1"/>
    <col min="14562" max="14571" width="4.54296875" style="37" customWidth="1"/>
    <col min="14572" max="14572" width="5.26953125" style="37" customWidth="1"/>
    <col min="14573" max="14573" width="6.1796875" style="37" customWidth="1"/>
    <col min="14574" max="14579" width="4.453125" style="37" customWidth="1"/>
    <col min="14580" max="14580" width="5.453125" style="37" customWidth="1"/>
    <col min="14581" max="14581" width="4.453125" style="37" customWidth="1"/>
    <col min="14582" max="14582" width="5" style="37" customWidth="1"/>
    <col min="14583" max="14583" width="4.26953125" style="37" customWidth="1"/>
    <col min="14584" max="14584" width="4.453125" style="37" customWidth="1"/>
    <col min="14585" max="14810" width="11.453125" style="37"/>
    <col min="14811" max="14811" width="4.81640625" style="37" customWidth="1"/>
    <col min="14812" max="14812" width="56.453125" style="37" customWidth="1"/>
    <col min="14813" max="14813" width="18.26953125" style="37" customWidth="1"/>
    <col min="14814" max="14814" width="5.7265625" style="37" customWidth="1"/>
    <col min="14815" max="14815" width="5.1796875" style="37" customWidth="1"/>
    <col min="14816" max="14816" width="4.54296875" style="37" customWidth="1"/>
    <col min="14817" max="14817" width="5.54296875" style="37" customWidth="1"/>
    <col min="14818" max="14827" width="4.54296875" style="37" customWidth="1"/>
    <col min="14828" max="14828" width="5.26953125" style="37" customWidth="1"/>
    <col min="14829" max="14829" width="6.1796875" style="37" customWidth="1"/>
    <col min="14830" max="14835" width="4.453125" style="37" customWidth="1"/>
    <col min="14836" max="14836" width="5.453125" style="37" customWidth="1"/>
    <col min="14837" max="14837" width="4.453125" style="37" customWidth="1"/>
    <col min="14838" max="14838" width="5" style="37" customWidth="1"/>
    <col min="14839" max="14839" width="4.26953125" style="37" customWidth="1"/>
    <col min="14840" max="14840" width="4.453125" style="37" customWidth="1"/>
    <col min="14841" max="15066" width="11.453125" style="37"/>
    <col min="15067" max="15067" width="4.81640625" style="37" customWidth="1"/>
    <col min="15068" max="15068" width="56.453125" style="37" customWidth="1"/>
    <col min="15069" max="15069" width="18.26953125" style="37" customWidth="1"/>
    <col min="15070" max="15070" width="5.7265625" style="37" customWidth="1"/>
    <col min="15071" max="15071" width="5.1796875" style="37" customWidth="1"/>
    <col min="15072" max="15072" width="4.54296875" style="37" customWidth="1"/>
    <col min="15073" max="15073" width="5.54296875" style="37" customWidth="1"/>
    <col min="15074" max="15083" width="4.54296875" style="37" customWidth="1"/>
    <col min="15084" max="15084" width="5.26953125" style="37" customWidth="1"/>
    <col min="15085" max="15085" width="6.1796875" style="37" customWidth="1"/>
    <col min="15086" max="15091" width="4.453125" style="37" customWidth="1"/>
    <col min="15092" max="15092" width="5.453125" style="37" customWidth="1"/>
    <col min="15093" max="15093" width="4.453125" style="37" customWidth="1"/>
    <col min="15094" max="15094" width="5" style="37" customWidth="1"/>
    <col min="15095" max="15095" width="4.26953125" style="37" customWidth="1"/>
    <col min="15096" max="15096" width="4.453125" style="37" customWidth="1"/>
    <col min="15097" max="15322" width="11.453125" style="37"/>
    <col min="15323" max="15323" width="4.81640625" style="37" customWidth="1"/>
    <col min="15324" max="15324" width="56.453125" style="37" customWidth="1"/>
    <col min="15325" max="15325" width="18.26953125" style="37" customWidth="1"/>
    <col min="15326" max="15326" width="5.7265625" style="37" customWidth="1"/>
    <col min="15327" max="15327" width="5.1796875" style="37" customWidth="1"/>
    <col min="15328" max="15328" width="4.54296875" style="37" customWidth="1"/>
    <col min="15329" max="15329" width="5.54296875" style="37" customWidth="1"/>
    <col min="15330" max="15339" width="4.54296875" style="37" customWidth="1"/>
    <col min="15340" max="15340" width="5.26953125" style="37" customWidth="1"/>
    <col min="15341" max="15341" width="6.1796875" style="37" customWidth="1"/>
    <col min="15342" max="15347" width="4.453125" style="37" customWidth="1"/>
    <col min="15348" max="15348" width="5.453125" style="37" customWidth="1"/>
    <col min="15349" max="15349" width="4.453125" style="37" customWidth="1"/>
    <col min="15350" max="15350" width="5" style="37" customWidth="1"/>
    <col min="15351" max="15351" width="4.26953125" style="37" customWidth="1"/>
    <col min="15352" max="15352" width="4.453125" style="37" customWidth="1"/>
    <col min="15353" max="15578" width="11.453125" style="37"/>
    <col min="15579" max="15579" width="4.81640625" style="37" customWidth="1"/>
    <col min="15580" max="15580" width="56.453125" style="37" customWidth="1"/>
    <col min="15581" max="15581" width="18.26953125" style="37" customWidth="1"/>
    <col min="15582" max="15582" width="5.7265625" style="37" customWidth="1"/>
    <col min="15583" max="15583" width="5.1796875" style="37" customWidth="1"/>
    <col min="15584" max="15584" width="4.54296875" style="37" customWidth="1"/>
    <col min="15585" max="15585" width="5.54296875" style="37" customWidth="1"/>
    <col min="15586" max="15595" width="4.54296875" style="37" customWidth="1"/>
    <col min="15596" max="15596" width="5.26953125" style="37" customWidth="1"/>
    <col min="15597" max="15597" width="6.1796875" style="37" customWidth="1"/>
    <col min="15598" max="15603" width="4.453125" style="37" customWidth="1"/>
    <col min="15604" max="15604" width="5.453125" style="37" customWidth="1"/>
    <col min="15605" max="15605" width="4.453125" style="37" customWidth="1"/>
    <col min="15606" max="15606" width="5" style="37" customWidth="1"/>
    <col min="15607" max="15607" width="4.26953125" style="37" customWidth="1"/>
    <col min="15608" max="15608" width="4.453125" style="37" customWidth="1"/>
    <col min="15609" max="15834" width="11.453125" style="37"/>
    <col min="15835" max="15835" width="4.81640625" style="37" customWidth="1"/>
    <col min="15836" max="15836" width="56.453125" style="37" customWidth="1"/>
    <col min="15837" max="15837" width="18.26953125" style="37" customWidth="1"/>
    <col min="15838" max="15838" width="5.7265625" style="37" customWidth="1"/>
    <col min="15839" max="15839" width="5.1796875" style="37" customWidth="1"/>
    <col min="15840" max="15840" width="4.54296875" style="37" customWidth="1"/>
    <col min="15841" max="15841" width="5.54296875" style="37" customWidth="1"/>
    <col min="15842" max="15851" width="4.54296875" style="37" customWidth="1"/>
    <col min="15852" max="15852" width="5.26953125" style="37" customWidth="1"/>
    <col min="15853" max="15853" width="6.1796875" style="37" customWidth="1"/>
    <col min="15854" max="15859" width="4.453125" style="37" customWidth="1"/>
    <col min="15860" max="15860" width="5.453125" style="37" customWidth="1"/>
    <col min="15861" max="15861" width="4.453125" style="37" customWidth="1"/>
    <col min="15862" max="15862" width="5" style="37" customWidth="1"/>
    <col min="15863" max="15863" width="4.26953125" style="37" customWidth="1"/>
    <col min="15864" max="15864" width="4.453125" style="37" customWidth="1"/>
    <col min="15865" max="16090" width="11.453125" style="37"/>
    <col min="16091" max="16091" width="4.81640625" style="37" customWidth="1"/>
    <col min="16092" max="16092" width="56.453125" style="37" customWidth="1"/>
    <col min="16093" max="16093" width="18.26953125" style="37" customWidth="1"/>
    <col min="16094" max="16094" width="5.7265625" style="37" customWidth="1"/>
    <col min="16095" max="16095" width="5.1796875" style="37" customWidth="1"/>
    <col min="16096" max="16096" width="4.54296875" style="37" customWidth="1"/>
    <col min="16097" max="16097" width="5.54296875" style="37" customWidth="1"/>
    <col min="16098" max="16107" width="4.54296875" style="37" customWidth="1"/>
    <col min="16108" max="16108" width="5.26953125" style="37" customWidth="1"/>
    <col min="16109" max="16109" width="6.1796875" style="37" customWidth="1"/>
    <col min="16110" max="16115" width="4.453125" style="37" customWidth="1"/>
    <col min="16116" max="16116" width="5.453125" style="37" customWidth="1"/>
    <col min="16117" max="16117" width="4.453125" style="37" customWidth="1"/>
    <col min="16118" max="16118" width="5" style="37" customWidth="1"/>
    <col min="16119" max="16119" width="4.26953125" style="37" customWidth="1"/>
    <col min="16120" max="16120" width="4.453125" style="37" customWidth="1"/>
    <col min="16121" max="16384" width="11.453125" style="37"/>
  </cols>
  <sheetData>
    <row r="1" spans="1:73" ht="24.75" customHeight="1" x14ac:dyDescent="0.35">
      <c r="A1" s="265" t="s">
        <v>137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266"/>
      <c r="M1" s="266"/>
      <c r="N1" s="266"/>
      <c r="O1" s="266"/>
      <c r="P1" s="266"/>
      <c r="Q1" s="266"/>
      <c r="R1" s="266"/>
      <c r="S1" s="266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73" ht="26.25" customHeight="1" x14ac:dyDescent="0.3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6" t="s">
        <v>90</v>
      </c>
      <c r="L2" s="266"/>
      <c r="M2" s="266"/>
      <c r="N2" s="266"/>
      <c r="O2" s="266"/>
      <c r="P2" s="266"/>
      <c r="Q2" s="266"/>
      <c r="R2" s="266"/>
      <c r="S2" s="266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</row>
    <row r="3" spans="1:73" ht="27.75" customHeight="1" x14ac:dyDescent="0.3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6" t="s">
        <v>91</v>
      </c>
      <c r="L3" s="266"/>
      <c r="M3" s="266"/>
      <c r="N3" s="266"/>
      <c r="O3" s="266"/>
      <c r="P3" s="266"/>
      <c r="Q3" s="266"/>
      <c r="R3" s="266"/>
      <c r="S3" s="266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</row>
    <row r="4" spans="1:73" ht="24" customHeight="1" x14ac:dyDescent="0.35">
      <c r="A4" s="268" t="s">
        <v>138</v>
      </c>
      <c r="B4" s="268"/>
      <c r="C4" s="115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</row>
    <row r="5" spans="1:73" s="38" customFormat="1" ht="26.25" customHeight="1" x14ac:dyDescent="0.35">
      <c r="A5" s="278" t="s">
        <v>92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</row>
    <row r="6" spans="1:73" ht="56.25" customHeight="1" x14ac:dyDescent="0.35">
      <c r="A6" s="279" t="s">
        <v>150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</row>
    <row r="7" spans="1:73" s="38" customFormat="1" ht="24" customHeight="1" x14ac:dyDescent="0.35">
      <c r="A7" s="280" t="s">
        <v>93</v>
      </c>
      <c r="B7" s="281"/>
      <c r="C7" s="99"/>
      <c r="D7" s="282" t="s">
        <v>94</v>
      </c>
      <c r="E7" s="282"/>
      <c r="F7" s="282"/>
      <c r="G7" s="282"/>
      <c r="H7" s="282"/>
      <c r="I7" s="282" t="s">
        <v>95</v>
      </c>
      <c r="J7" s="282"/>
      <c r="K7" s="282"/>
      <c r="L7" s="282"/>
      <c r="M7" s="282"/>
      <c r="N7" s="282"/>
      <c r="O7" s="282"/>
      <c r="P7" s="282"/>
      <c r="Q7" s="282"/>
      <c r="R7" s="283" t="s">
        <v>96</v>
      </c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</row>
    <row r="8" spans="1:73" ht="124.5" customHeight="1" x14ac:dyDescent="0.35">
      <c r="A8" s="270" t="s">
        <v>97</v>
      </c>
      <c r="B8" s="271"/>
      <c r="C8" s="100"/>
      <c r="D8" s="272" t="s">
        <v>151</v>
      </c>
      <c r="E8" s="273"/>
      <c r="F8" s="273"/>
      <c r="G8" s="273"/>
      <c r="H8" s="274"/>
      <c r="I8" s="275" t="s">
        <v>98</v>
      </c>
      <c r="J8" s="276"/>
      <c r="K8" s="276"/>
      <c r="L8" s="276"/>
      <c r="M8" s="276"/>
      <c r="N8" s="276"/>
      <c r="O8" s="276"/>
      <c r="P8" s="276"/>
      <c r="Q8" s="277"/>
      <c r="R8" s="275" t="s">
        <v>99</v>
      </c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</row>
    <row r="9" spans="1:73" ht="65.25" hidden="1" customHeight="1" x14ac:dyDescent="0.35">
      <c r="A9" s="249" t="s">
        <v>100</v>
      </c>
      <c r="B9" s="250"/>
      <c r="C9" s="98"/>
      <c r="D9" s="251" t="s">
        <v>101</v>
      </c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3"/>
    </row>
    <row r="10" spans="1:73" s="38" customFormat="1" ht="20.25" customHeight="1" x14ac:dyDescent="0.35">
      <c r="A10" s="254" t="s">
        <v>102</v>
      </c>
      <c r="B10" s="256" t="s">
        <v>103</v>
      </c>
      <c r="C10" s="257"/>
      <c r="D10" s="257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9"/>
      <c r="AE10" s="260" t="s">
        <v>104</v>
      </c>
      <c r="AF10" s="260" t="s">
        <v>105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</row>
    <row r="11" spans="1:73" s="38" customFormat="1" x14ac:dyDescent="0.35">
      <c r="A11" s="255"/>
      <c r="B11" s="262" t="s">
        <v>139</v>
      </c>
      <c r="C11" s="247" t="s">
        <v>144</v>
      </c>
      <c r="D11" s="247" t="s">
        <v>106</v>
      </c>
      <c r="E11" s="244">
        <v>43466</v>
      </c>
      <c r="F11" s="245"/>
      <c r="G11" s="244">
        <v>43498</v>
      </c>
      <c r="H11" s="245"/>
      <c r="I11" s="244">
        <v>43530</v>
      </c>
      <c r="J11" s="245"/>
      <c r="K11" s="244">
        <v>43562</v>
      </c>
      <c r="L11" s="245"/>
      <c r="M11" s="244">
        <v>43594</v>
      </c>
      <c r="N11" s="245"/>
      <c r="O11" s="244">
        <v>43626</v>
      </c>
      <c r="P11" s="245"/>
      <c r="Q11" s="244">
        <v>43658</v>
      </c>
      <c r="R11" s="245"/>
      <c r="S11" s="244">
        <v>43690</v>
      </c>
      <c r="T11" s="245"/>
      <c r="U11" s="244">
        <v>43722</v>
      </c>
      <c r="V11" s="245"/>
      <c r="W11" s="244">
        <v>44120</v>
      </c>
      <c r="X11" s="245"/>
      <c r="Y11" s="244">
        <v>44152</v>
      </c>
      <c r="Z11" s="245"/>
      <c r="AA11" s="244">
        <v>44184</v>
      </c>
      <c r="AB11" s="245"/>
      <c r="AC11" s="244">
        <v>44216</v>
      </c>
      <c r="AD11" s="245"/>
      <c r="AE11" s="260"/>
      <c r="AF11" s="260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</row>
    <row r="12" spans="1:73" s="38" customFormat="1" ht="15" customHeight="1" thickBot="1" x14ac:dyDescent="0.4">
      <c r="A12" s="255"/>
      <c r="B12" s="263"/>
      <c r="C12" s="248"/>
      <c r="D12" s="264"/>
      <c r="E12" s="39" t="s">
        <v>107</v>
      </c>
      <c r="F12" s="40" t="s">
        <v>108</v>
      </c>
      <c r="G12" s="41" t="s">
        <v>107</v>
      </c>
      <c r="H12" s="42" t="s">
        <v>108</v>
      </c>
      <c r="I12" s="42" t="s">
        <v>107</v>
      </c>
      <c r="J12" s="42" t="s">
        <v>108</v>
      </c>
      <c r="K12" s="42" t="s">
        <v>107</v>
      </c>
      <c r="L12" s="42" t="s">
        <v>108</v>
      </c>
      <c r="M12" s="42" t="s">
        <v>107</v>
      </c>
      <c r="N12" s="42" t="s">
        <v>108</v>
      </c>
      <c r="O12" s="42" t="s">
        <v>107</v>
      </c>
      <c r="P12" s="42" t="s">
        <v>108</v>
      </c>
      <c r="Q12" s="42" t="s">
        <v>107</v>
      </c>
      <c r="R12" s="42" t="s">
        <v>108</v>
      </c>
      <c r="S12" s="42" t="s">
        <v>107</v>
      </c>
      <c r="T12" s="42" t="s">
        <v>108</v>
      </c>
      <c r="U12" s="42" t="s">
        <v>107</v>
      </c>
      <c r="V12" s="42" t="s">
        <v>108</v>
      </c>
      <c r="W12" s="42" t="s">
        <v>107</v>
      </c>
      <c r="X12" s="42" t="s">
        <v>108</v>
      </c>
      <c r="Y12" s="42" t="s">
        <v>107</v>
      </c>
      <c r="Z12" s="42" t="s">
        <v>108</v>
      </c>
      <c r="AA12" s="42" t="s">
        <v>107</v>
      </c>
      <c r="AB12" s="42" t="s">
        <v>108</v>
      </c>
      <c r="AC12" s="42" t="s">
        <v>107</v>
      </c>
      <c r="AD12" s="40" t="s">
        <v>108</v>
      </c>
      <c r="AE12" s="260"/>
      <c r="AF12" s="261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</row>
    <row r="13" spans="1:73" s="43" customFormat="1" ht="18" customHeight="1" thickBot="1" x14ac:dyDescent="0.4">
      <c r="A13" s="246" t="s">
        <v>109</v>
      </c>
      <c r="B13" s="238"/>
      <c r="C13" s="236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6"/>
      <c r="X13" s="236"/>
      <c r="Y13" s="238"/>
      <c r="Z13" s="238"/>
      <c r="AA13" s="238"/>
      <c r="AB13" s="238"/>
      <c r="AC13" s="238"/>
      <c r="AD13" s="238"/>
      <c r="AE13" s="238"/>
      <c r="AF13" s="240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</row>
    <row r="14" spans="1:73" s="43" customFormat="1" ht="30.75" customHeight="1" x14ac:dyDescent="0.35">
      <c r="A14" s="44"/>
      <c r="B14" s="111" t="s">
        <v>140</v>
      </c>
      <c r="C14" s="110" t="s">
        <v>67</v>
      </c>
      <c r="D14" s="45" t="s">
        <v>141</v>
      </c>
      <c r="E14" s="46"/>
      <c r="F14" s="47"/>
      <c r="G14" s="46"/>
      <c r="H14" s="48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48"/>
      <c r="U14" s="49"/>
      <c r="V14" s="50"/>
      <c r="W14" s="126">
        <v>1</v>
      </c>
      <c r="X14" s="127">
        <v>1</v>
      </c>
      <c r="Y14" s="49"/>
      <c r="Z14" s="48"/>
      <c r="AA14" s="49"/>
      <c r="AB14" s="50"/>
      <c r="AC14" s="46"/>
      <c r="AD14" s="48"/>
      <c r="AE14" s="51"/>
      <c r="AF14" s="114" t="s">
        <v>162</v>
      </c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</row>
    <row r="15" spans="1:73" s="43" customFormat="1" ht="31.5" customHeight="1" thickBot="1" x14ac:dyDescent="0.4">
      <c r="A15" s="52"/>
      <c r="B15" s="112" t="s">
        <v>142</v>
      </c>
      <c r="C15" s="110" t="s">
        <v>67</v>
      </c>
      <c r="D15" s="53" t="s">
        <v>143</v>
      </c>
      <c r="E15" s="54"/>
      <c r="F15" s="55"/>
      <c r="G15" s="54"/>
      <c r="H15" s="56"/>
      <c r="I15" s="57"/>
      <c r="J15" s="56"/>
      <c r="K15" s="57"/>
      <c r="L15" s="56"/>
      <c r="M15" s="57"/>
      <c r="N15" s="56"/>
      <c r="O15" s="57"/>
      <c r="P15" s="56"/>
      <c r="Q15" s="57"/>
      <c r="R15" s="56"/>
      <c r="S15" s="57"/>
      <c r="T15" s="56"/>
      <c r="U15" s="57"/>
      <c r="V15" s="58"/>
      <c r="W15" s="128"/>
      <c r="X15" s="129"/>
      <c r="Y15" s="57">
        <v>1</v>
      </c>
      <c r="Z15" s="56">
        <v>1</v>
      </c>
      <c r="AA15" s="57"/>
      <c r="AB15" s="58"/>
      <c r="AC15" s="54"/>
      <c r="AD15" s="56"/>
      <c r="AE15" s="59"/>
      <c r="AF15" s="130" t="s">
        <v>162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</row>
    <row r="16" spans="1:73" s="43" customFormat="1" ht="16.5" customHeight="1" thickBot="1" x14ac:dyDescent="0.4">
      <c r="A16" s="235" t="s">
        <v>110</v>
      </c>
      <c r="B16" s="236"/>
      <c r="C16" s="237"/>
      <c r="D16" s="236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9"/>
      <c r="X16" s="239"/>
      <c r="Y16" s="238"/>
      <c r="Z16" s="238"/>
      <c r="AA16" s="238"/>
      <c r="AB16" s="238"/>
      <c r="AC16" s="238"/>
      <c r="AD16" s="238"/>
      <c r="AE16" s="238"/>
      <c r="AF16" s="240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</row>
    <row r="17" spans="1:73" s="61" customFormat="1" ht="27.75" customHeight="1" x14ac:dyDescent="0.35">
      <c r="A17" s="64"/>
      <c r="B17" s="62" t="s">
        <v>85</v>
      </c>
      <c r="C17" s="78" t="s">
        <v>152</v>
      </c>
      <c r="D17" s="108" t="s">
        <v>153</v>
      </c>
      <c r="E17" s="49"/>
      <c r="F17" s="60"/>
      <c r="G17" s="49"/>
      <c r="H17" s="50"/>
      <c r="I17" s="46"/>
      <c r="J17" s="48"/>
      <c r="K17" s="49"/>
      <c r="L17" s="50"/>
      <c r="M17" s="46"/>
      <c r="N17" s="48"/>
      <c r="O17" s="49"/>
      <c r="P17" s="50"/>
      <c r="Q17" s="46"/>
      <c r="R17" s="48"/>
      <c r="S17" s="49"/>
      <c r="T17" s="50"/>
      <c r="U17" s="46"/>
      <c r="V17" s="48"/>
      <c r="W17" s="49">
        <v>1</v>
      </c>
      <c r="X17" s="50">
        <v>1</v>
      </c>
      <c r="Y17" s="46">
        <v>1</v>
      </c>
      <c r="Z17" s="48">
        <v>1</v>
      </c>
      <c r="AA17" s="49">
        <v>1</v>
      </c>
      <c r="AB17" s="50">
        <v>1</v>
      </c>
      <c r="AC17" s="46"/>
      <c r="AD17" s="48"/>
      <c r="AE17" s="51"/>
      <c r="AF17" s="114" t="s">
        <v>149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</row>
    <row r="18" spans="1:73" s="61" customFormat="1" ht="27.75" customHeight="1" x14ac:dyDescent="0.35">
      <c r="A18" s="64"/>
      <c r="B18" s="62" t="s">
        <v>155</v>
      </c>
      <c r="C18" s="78" t="s">
        <v>42</v>
      </c>
      <c r="D18" s="108" t="s">
        <v>154</v>
      </c>
      <c r="E18" s="49"/>
      <c r="F18" s="60"/>
      <c r="G18" s="49"/>
      <c r="H18" s="50"/>
      <c r="I18" s="46"/>
      <c r="J18" s="48"/>
      <c r="K18" s="49"/>
      <c r="L18" s="50"/>
      <c r="M18" s="46"/>
      <c r="N18" s="48"/>
      <c r="O18" s="49"/>
      <c r="P18" s="50"/>
      <c r="Q18" s="46"/>
      <c r="R18" s="48"/>
      <c r="S18" s="49"/>
      <c r="T18" s="50"/>
      <c r="U18" s="46"/>
      <c r="V18" s="48"/>
      <c r="W18" s="49"/>
      <c r="X18" s="50"/>
      <c r="Y18" s="46">
        <v>1</v>
      </c>
      <c r="Z18" s="48">
        <v>1</v>
      </c>
      <c r="AA18" s="49"/>
      <c r="AB18" s="50"/>
      <c r="AC18" s="46"/>
      <c r="AD18" s="48"/>
      <c r="AE18" s="51"/>
      <c r="AF18" s="131" t="s">
        <v>163</v>
      </c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</row>
    <row r="19" spans="1:73" s="61" customFormat="1" ht="34.5" customHeight="1" x14ac:dyDescent="0.35">
      <c r="A19" s="64"/>
      <c r="B19" s="109" t="s">
        <v>156</v>
      </c>
      <c r="C19" s="78" t="s">
        <v>39</v>
      </c>
      <c r="D19" s="110" t="s">
        <v>153</v>
      </c>
      <c r="E19" s="66"/>
      <c r="F19" s="67"/>
      <c r="G19" s="66"/>
      <c r="H19" s="68"/>
      <c r="I19" s="69"/>
      <c r="J19" s="70"/>
      <c r="K19" s="66"/>
      <c r="L19" s="71"/>
      <c r="M19" s="69"/>
      <c r="N19" s="70"/>
      <c r="O19" s="66"/>
      <c r="P19" s="71"/>
      <c r="Q19" s="69"/>
      <c r="R19" s="70"/>
      <c r="S19" s="66"/>
      <c r="T19" s="71"/>
      <c r="U19" s="69"/>
      <c r="V19" s="70"/>
      <c r="W19" s="66"/>
      <c r="X19" s="71"/>
      <c r="Y19" s="69">
        <v>1</v>
      </c>
      <c r="Z19" s="70">
        <v>1</v>
      </c>
      <c r="AA19" s="66"/>
      <c r="AB19" s="71"/>
      <c r="AC19" s="69"/>
      <c r="AD19" s="70"/>
      <c r="AE19" s="72"/>
      <c r="AF19" s="131" t="s">
        <v>165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</row>
    <row r="20" spans="1:73" s="61" customFormat="1" ht="34.5" customHeight="1" x14ac:dyDescent="0.35">
      <c r="A20" s="64"/>
      <c r="B20" s="62" t="s">
        <v>87</v>
      </c>
      <c r="C20" s="78" t="s">
        <v>46</v>
      </c>
      <c r="D20" s="110" t="s">
        <v>153</v>
      </c>
      <c r="E20" s="66"/>
      <c r="F20" s="67"/>
      <c r="G20" s="66"/>
      <c r="H20" s="71"/>
      <c r="I20" s="69"/>
      <c r="J20" s="73"/>
      <c r="K20" s="66"/>
      <c r="L20" s="71"/>
      <c r="M20" s="69"/>
      <c r="N20" s="70"/>
      <c r="O20" s="66"/>
      <c r="P20" s="71"/>
      <c r="Q20" s="69"/>
      <c r="R20" s="70"/>
      <c r="S20" s="66"/>
      <c r="T20" s="71"/>
      <c r="U20" s="69"/>
      <c r="V20" s="70"/>
      <c r="W20" s="66"/>
      <c r="X20" s="71"/>
      <c r="Y20" s="69"/>
      <c r="Z20" s="70"/>
      <c r="AA20" s="66"/>
      <c r="AB20" s="71"/>
      <c r="AC20" s="69">
        <v>1</v>
      </c>
      <c r="AD20" s="70">
        <v>1</v>
      </c>
      <c r="AE20" s="72"/>
      <c r="AF20" s="131" t="s">
        <v>165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</row>
    <row r="21" spans="1:73" s="61" customFormat="1" ht="23.25" customHeight="1" x14ac:dyDescent="0.35">
      <c r="A21" s="64"/>
      <c r="B21" s="62" t="s">
        <v>146</v>
      </c>
      <c r="C21" s="116" t="s">
        <v>157</v>
      </c>
      <c r="D21" s="108" t="s">
        <v>153</v>
      </c>
      <c r="E21" s="66"/>
      <c r="F21" s="67"/>
      <c r="G21" s="66"/>
      <c r="H21" s="71"/>
      <c r="I21" s="69"/>
      <c r="J21" s="70"/>
      <c r="K21" s="66"/>
      <c r="L21" s="71"/>
      <c r="M21" s="69"/>
      <c r="N21" s="70"/>
      <c r="O21" s="66"/>
      <c r="P21" s="71"/>
      <c r="Q21" s="69"/>
      <c r="R21" s="70"/>
      <c r="S21" s="66"/>
      <c r="T21" s="71"/>
      <c r="U21" s="69"/>
      <c r="V21" s="70"/>
      <c r="W21" s="66">
        <v>1</v>
      </c>
      <c r="X21" s="71">
        <v>1</v>
      </c>
      <c r="Y21" s="69">
        <v>1</v>
      </c>
      <c r="Z21" s="70">
        <v>1</v>
      </c>
      <c r="AA21" s="66">
        <v>1</v>
      </c>
      <c r="AB21" s="71">
        <v>1</v>
      </c>
      <c r="AC21" s="69"/>
      <c r="AD21" s="70"/>
      <c r="AE21" s="72"/>
      <c r="AF21" s="131" t="s">
        <v>149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</row>
    <row r="22" spans="1:73" s="61" customFormat="1" ht="29.25" customHeight="1" x14ac:dyDescent="0.35">
      <c r="A22" s="64"/>
      <c r="B22" s="74" t="s">
        <v>158</v>
      </c>
      <c r="C22" s="117" t="s">
        <v>48</v>
      </c>
      <c r="D22" s="110" t="s">
        <v>154</v>
      </c>
      <c r="E22" s="66"/>
      <c r="F22" s="67"/>
      <c r="G22" s="66"/>
      <c r="H22" s="71"/>
      <c r="I22" s="69"/>
      <c r="J22" s="70"/>
      <c r="K22" s="66"/>
      <c r="L22" s="71"/>
      <c r="M22" s="69"/>
      <c r="N22" s="70"/>
      <c r="O22" s="66"/>
      <c r="P22" s="71"/>
      <c r="Q22" s="69"/>
      <c r="R22" s="70"/>
      <c r="S22" s="66"/>
      <c r="T22" s="71"/>
      <c r="U22" s="69"/>
      <c r="V22" s="70"/>
      <c r="W22" s="66"/>
      <c r="X22" s="71"/>
      <c r="Y22" s="69"/>
      <c r="Z22" s="70"/>
      <c r="AA22" s="66"/>
      <c r="AB22" s="71"/>
      <c r="AC22" s="69">
        <v>1</v>
      </c>
      <c r="AD22" s="70"/>
      <c r="AE22" s="72"/>
      <c r="AF22" s="132" t="s">
        <v>164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</row>
    <row r="23" spans="1:73" s="61" customFormat="1" ht="23.25" customHeight="1" x14ac:dyDescent="0.35">
      <c r="A23" s="64"/>
      <c r="B23" s="74" t="s">
        <v>88</v>
      </c>
      <c r="C23" s="117" t="s">
        <v>58</v>
      </c>
      <c r="D23" s="110" t="s">
        <v>154</v>
      </c>
      <c r="E23" s="66"/>
      <c r="F23" s="67"/>
      <c r="G23" s="66"/>
      <c r="H23" s="71"/>
      <c r="I23" s="69"/>
      <c r="J23" s="70"/>
      <c r="K23" s="66"/>
      <c r="L23" s="71"/>
      <c r="M23" s="69"/>
      <c r="N23" s="70"/>
      <c r="O23" s="66"/>
      <c r="P23" s="71"/>
      <c r="Q23" s="69"/>
      <c r="R23" s="70"/>
      <c r="S23" s="66"/>
      <c r="T23" s="71"/>
      <c r="U23" s="69"/>
      <c r="V23" s="70"/>
      <c r="W23" s="66"/>
      <c r="X23" s="71"/>
      <c r="Y23" s="69"/>
      <c r="Z23" s="70"/>
      <c r="AA23" s="66">
        <v>1</v>
      </c>
      <c r="AB23" s="136">
        <v>1</v>
      </c>
      <c r="AC23" s="69"/>
      <c r="AD23" s="70"/>
      <c r="AE23" s="72"/>
      <c r="AF23" s="131" t="s">
        <v>166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</row>
    <row r="24" spans="1:73" s="61" customFormat="1" ht="30" customHeight="1" x14ac:dyDescent="0.35">
      <c r="A24" s="64"/>
      <c r="B24" s="65" t="s">
        <v>159</v>
      </c>
      <c r="C24" s="117" t="s">
        <v>58</v>
      </c>
      <c r="D24" s="110" t="s">
        <v>154</v>
      </c>
      <c r="E24" s="66"/>
      <c r="F24" s="67"/>
      <c r="G24" s="66"/>
      <c r="H24" s="71"/>
      <c r="I24" s="69"/>
      <c r="J24" s="70"/>
      <c r="K24" s="66"/>
      <c r="L24" s="71"/>
      <c r="M24" s="69"/>
      <c r="N24" s="70"/>
      <c r="O24" s="66"/>
      <c r="P24" s="71"/>
      <c r="Q24" s="69"/>
      <c r="R24" s="70"/>
      <c r="S24" s="66"/>
      <c r="T24" s="71"/>
      <c r="U24" s="69"/>
      <c r="V24" s="70"/>
      <c r="W24" s="66"/>
      <c r="X24" s="71"/>
      <c r="Y24" s="69"/>
      <c r="Z24" s="70"/>
      <c r="AA24" s="66">
        <v>1</v>
      </c>
      <c r="AB24" s="71">
        <v>1</v>
      </c>
      <c r="AC24" s="69"/>
      <c r="AD24" s="70"/>
      <c r="AE24" s="72"/>
      <c r="AF24" s="132" t="s">
        <v>167</v>
      </c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</row>
    <row r="25" spans="1:73" s="61" customFormat="1" ht="35.25" customHeight="1" x14ac:dyDescent="0.35">
      <c r="A25" s="64"/>
      <c r="B25" s="75" t="s">
        <v>148</v>
      </c>
      <c r="C25" s="118" t="s">
        <v>53</v>
      </c>
      <c r="D25" s="113" t="s">
        <v>153</v>
      </c>
      <c r="E25" s="66"/>
      <c r="F25" s="67"/>
      <c r="G25" s="66"/>
      <c r="H25" s="71"/>
      <c r="I25" s="69"/>
      <c r="J25" s="70"/>
      <c r="K25" s="66"/>
      <c r="L25" s="71"/>
      <c r="M25" s="69"/>
      <c r="N25" s="70"/>
      <c r="O25" s="66"/>
      <c r="P25" s="71"/>
      <c r="Q25" s="69"/>
      <c r="R25" s="70"/>
      <c r="S25" s="66"/>
      <c r="T25" s="71"/>
      <c r="U25" s="69"/>
      <c r="V25" s="70"/>
      <c r="W25" s="66"/>
      <c r="X25" s="71"/>
      <c r="Y25" s="69">
        <v>1</v>
      </c>
      <c r="Z25" s="70">
        <v>1</v>
      </c>
      <c r="AA25" s="66"/>
      <c r="AB25" s="71"/>
      <c r="AC25" s="69"/>
      <c r="AD25" s="70"/>
      <c r="AE25" s="72"/>
      <c r="AF25" s="131" t="s">
        <v>165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</row>
    <row r="26" spans="1:73" s="61" customFormat="1" ht="34.5" customHeight="1" x14ac:dyDescent="0.35">
      <c r="A26" s="64"/>
      <c r="B26" s="76" t="s">
        <v>160</v>
      </c>
      <c r="C26" s="118" t="s">
        <v>60</v>
      </c>
      <c r="D26" s="110" t="s">
        <v>153</v>
      </c>
      <c r="E26" s="66"/>
      <c r="F26" s="67"/>
      <c r="G26" s="66"/>
      <c r="H26" s="71"/>
      <c r="I26" s="69"/>
      <c r="J26" s="70"/>
      <c r="K26" s="66"/>
      <c r="L26" s="71"/>
      <c r="M26" s="69"/>
      <c r="N26" s="70"/>
      <c r="O26" s="66"/>
      <c r="P26" s="71"/>
      <c r="Q26" s="69"/>
      <c r="R26" s="70"/>
      <c r="S26" s="66"/>
      <c r="T26" s="71"/>
      <c r="U26" s="69"/>
      <c r="V26" s="70"/>
      <c r="W26" s="66"/>
      <c r="X26" s="71"/>
      <c r="Y26" s="69"/>
      <c r="Z26" s="70"/>
      <c r="AA26" s="66">
        <v>1</v>
      </c>
      <c r="AB26" s="71">
        <v>1</v>
      </c>
      <c r="AC26" s="69"/>
      <c r="AD26" s="70"/>
      <c r="AE26" s="72"/>
      <c r="AF26" s="131" t="s">
        <v>165</v>
      </c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</row>
    <row r="27" spans="1:73" ht="12.75" customHeight="1" thickBot="1" x14ac:dyDescent="0.4">
      <c r="A27" s="241" t="s">
        <v>111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3"/>
      <c r="AF27" s="131"/>
    </row>
    <row r="28" spans="1:73" ht="33.75" customHeight="1" x14ac:dyDescent="0.35">
      <c r="A28" s="79"/>
      <c r="B28" s="80" t="s">
        <v>112</v>
      </c>
      <c r="C28" s="119" t="s">
        <v>67</v>
      </c>
      <c r="D28" s="81" t="s">
        <v>143</v>
      </c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83"/>
      <c r="AA28" s="77">
        <v>1</v>
      </c>
      <c r="AB28" s="85">
        <v>1</v>
      </c>
      <c r="AC28" s="86"/>
      <c r="AD28" s="85"/>
      <c r="AE28" s="63"/>
      <c r="AF28" s="132" t="s">
        <v>168</v>
      </c>
    </row>
    <row r="29" spans="1:73" ht="33.75" customHeight="1" thickBot="1" x14ac:dyDescent="0.4">
      <c r="A29" s="79"/>
      <c r="B29" s="80" t="s">
        <v>113</v>
      </c>
      <c r="C29" s="120" t="s">
        <v>67</v>
      </c>
      <c r="D29" s="87" t="s">
        <v>161</v>
      </c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>
        <v>1</v>
      </c>
      <c r="Z29" s="83">
        <v>1</v>
      </c>
      <c r="AA29" s="77">
        <v>1</v>
      </c>
      <c r="AB29" s="85">
        <v>1</v>
      </c>
      <c r="AC29" s="86"/>
      <c r="AD29" s="85"/>
      <c r="AE29" s="63"/>
      <c r="AF29" s="131" t="s">
        <v>162</v>
      </c>
    </row>
    <row r="30" spans="1:73" ht="19.5" customHeight="1" x14ac:dyDescent="0.35">
      <c r="A30" s="222" t="s">
        <v>114</v>
      </c>
      <c r="B30" s="223"/>
      <c r="C30" s="224"/>
      <c r="D30" s="225"/>
      <c r="E30" s="222" t="s">
        <v>104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6"/>
      <c r="AF30" s="131"/>
    </row>
    <row r="31" spans="1:73" ht="19.5" customHeight="1" x14ac:dyDescent="0.35">
      <c r="A31" s="227" t="s">
        <v>145</v>
      </c>
      <c r="B31" s="228"/>
      <c r="C31" s="228"/>
      <c r="D31" s="229"/>
      <c r="E31" s="230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63"/>
      <c r="AF31" s="131"/>
    </row>
    <row r="32" spans="1:73" x14ac:dyDescent="0.35">
      <c r="B32" s="88"/>
      <c r="C32" s="121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30" ht="13" x14ac:dyDescent="0.35">
      <c r="B33" s="88"/>
      <c r="C33" s="121"/>
      <c r="D33" s="90" t="s">
        <v>115</v>
      </c>
      <c r="E33" s="232">
        <v>43101</v>
      </c>
      <c r="F33" s="233"/>
      <c r="G33" s="234">
        <v>43133</v>
      </c>
      <c r="H33" s="234"/>
      <c r="I33" s="232">
        <v>43165</v>
      </c>
      <c r="J33" s="233"/>
      <c r="K33" s="232">
        <v>43197</v>
      </c>
      <c r="L33" s="233"/>
      <c r="M33" s="234">
        <v>43229</v>
      </c>
      <c r="N33" s="234"/>
      <c r="O33" s="232">
        <v>43261</v>
      </c>
      <c r="P33" s="233"/>
      <c r="Q33" s="232">
        <v>43293</v>
      </c>
      <c r="R33" s="233"/>
      <c r="S33" s="234">
        <v>43325</v>
      </c>
      <c r="T33" s="234"/>
      <c r="U33" s="232">
        <v>43357</v>
      </c>
      <c r="V33" s="233"/>
      <c r="W33" s="232">
        <v>43389</v>
      </c>
      <c r="X33" s="233"/>
      <c r="Y33" s="234">
        <v>43421</v>
      </c>
      <c r="Z33" s="234"/>
      <c r="AA33" s="232">
        <v>43453</v>
      </c>
      <c r="AB33" s="233"/>
      <c r="AC33" s="232">
        <v>43485</v>
      </c>
      <c r="AD33" s="233"/>
    </row>
    <row r="34" spans="1:30" ht="26.25" customHeight="1" x14ac:dyDescent="0.35">
      <c r="A34" s="220" t="s">
        <v>116</v>
      </c>
      <c r="B34" s="221"/>
      <c r="C34" s="101"/>
      <c r="D34" s="91">
        <f>SUM(E34:AD34)</f>
        <v>19</v>
      </c>
      <c r="E34" s="216">
        <f>SUM(E14:E15,E17:E26,E28:E29,)</f>
        <v>0</v>
      </c>
      <c r="F34" s="217"/>
      <c r="G34" s="216">
        <f>SUM(G14:G15,G17:G26,G28:G29,)</f>
        <v>0</v>
      </c>
      <c r="H34" s="217"/>
      <c r="I34" s="216">
        <f>SUM(I14:I15,I17:I26,I28:I29,)</f>
        <v>0</v>
      </c>
      <c r="J34" s="217"/>
      <c r="K34" s="216">
        <f>SUM(K14:K15,K17:K26,K28:K29,)</f>
        <v>0</v>
      </c>
      <c r="L34" s="217"/>
      <c r="M34" s="216">
        <f>SUM(M14:M15,M17:M26,M28:M29,)</f>
        <v>0</v>
      </c>
      <c r="N34" s="217"/>
      <c r="O34" s="216">
        <f>SUM(O14:O15,O17:O26,O28:O29,)</f>
        <v>0</v>
      </c>
      <c r="P34" s="217"/>
      <c r="Q34" s="216">
        <f>SUM(Q14:Q15,Q17:Q26,Q28:Q29,)</f>
        <v>0</v>
      </c>
      <c r="R34" s="217"/>
      <c r="S34" s="216">
        <f>SUM(S14:S15,S17:S26,S28:S29,)</f>
        <v>0</v>
      </c>
      <c r="T34" s="217"/>
      <c r="U34" s="216">
        <f>SUM(U14:U15,U17:U26,U28:U29,)</f>
        <v>0</v>
      </c>
      <c r="V34" s="217"/>
      <c r="W34" s="216">
        <f>SUM(W14:W15,W17:W26,W28:W29,)</f>
        <v>3</v>
      </c>
      <c r="X34" s="217"/>
      <c r="Y34" s="216">
        <f>SUM(Y14:Y15,Y17:Y26,Y28:Y29,)</f>
        <v>7</v>
      </c>
      <c r="Z34" s="217"/>
      <c r="AA34" s="216">
        <f>SUM(AA14:AA15,AA17:AA26,AA28:AA29,)</f>
        <v>7</v>
      </c>
      <c r="AB34" s="217"/>
      <c r="AC34" s="216">
        <f>SUM(AC14:AC15,AC17:AC26,AC28:AC29,)</f>
        <v>2</v>
      </c>
      <c r="AD34" s="217"/>
    </row>
    <row r="35" spans="1:30" ht="14" x14ac:dyDescent="0.35">
      <c r="A35" s="218" t="s">
        <v>117</v>
      </c>
      <c r="B35" s="219"/>
      <c r="C35" s="102"/>
      <c r="D35" s="91">
        <f>SUM(E35:AD35)</f>
        <v>18</v>
      </c>
      <c r="E35" s="216">
        <f>SUM(F14:F15,F17:F26,F28:F29,)</f>
        <v>0</v>
      </c>
      <c r="F35" s="217"/>
      <c r="G35" s="216">
        <f>SUM(H14:H15,H17:H26,H28:H29,)</f>
        <v>0</v>
      </c>
      <c r="H35" s="217"/>
      <c r="I35" s="216">
        <f>SUM(J14:J15,J17:J26,J28:J29,)</f>
        <v>0</v>
      </c>
      <c r="J35" s="217"/>
      <c r="K35" s="216">
        <f>SUM(L14:L15,L17:L26,L28:L29,)</f>
        <v>0</v>
      </c>
      <c r="L35" s="217"/>
      <c r="M35" s="216">
        <f>SUM(N14:N15,N17:N26,N28:N29,)</f>
        <v>0</v>
      </c>
      <c r="N35" s="217"/>
      <c r="O35" s="216">
        <f>SUM(P14:P15,P17:P26,P28:P29,)</f>
        <v>0</v>
      </c>
      <c r="P35" s="217"/>
      <c r="Q35" s="216">
        <f>SUM(R14:R15,R17:R26,R28:R29,)</f>
        <v>0</v>
      </c>
      <c r="R35" s="217"/>
      <c r="S35" s="216">
        <f>SUM(T14:T15,T17:T26,T28:T29,)</f>
        <v>0</v>
      </c>
      <c r="T35" s="217"/>
      <c r="U35" s="216">
        <f>SUM(V14:V15,V17:V26,V28:V29,)</f>
        <v>0</v>
      </c>
      <c r="V35" s="217"/>
      <c r="W35" s="216">
        <f>SUM(X14:X15,X17:X26,X28:X29,)</f>
        <v>3</v>
      </c>
      <c r="X35" s="217"/>
      <c r="Y35" s="216">
        <f>SUM(Z14:Z15,Z17:Z26,Z28:Z29,)</f>
        <v>7</v>
      </c>
      <c r="Z35" s="217"/>
      <c r="AA35" s="216">
        <f>SUM(AB14:AB15,AB17:AB26,AB28:AB29,)</f>
        <v>7</v>
      </c>
      <c r="AB35" s="217"/>
      <c r="AC35" s="216">
        <f>SUM(AD14:AD15,AD17:AD26,AD28:AD29,)</f>
        <v>1</v>
      </c>
      <c r="AD35" s="217"/>
    </row>
    <row r="36" spans="1:30" ht="14" x14ac:dyDescent="0.35">
      <c r="A36" s="213" t="s">
        <v>118</v>
      </c>
      <c r="B36" s="214"/>
      <c r="C36" s="214"/>
      <c r="D36" s="215"/>
      <c r="E36" s="206" t="e">
        <f>+E35/E34</f>
        <v>#DIV/0!</v>
      </c>
      <c r="F36" s="207"/>
      <c r="G36" s="206" t="e">
        <f>+G35/G34</f>
        <v>#DIV/0!</v>
      </c>
      <c r="H36" s="207"/>
      <c r="I36" s="206" t="e">
        <f>+I35/I34</f>
        <v>#DIV/0!</v>
      </c>
      <c r="J36" s="207"/>
      <c r="K36" s="206" t="e">
        <f>+K35/K34</f>
        <v>#DIV/0!</v>
      </c>
      <c r="L36" s="207"/>
      <c r="M36" s="206" t="e">
        <f>+M35/M34</f>
        <v>#DIV/0!</v>
      </c>
      <c r="N36" s="207"/>
      <c r="O36" s="206" t="e">
        <f>+O35/O34</f>
        <v>#DIV/0!</v>
      </c>
      <c r="P36" s="207"/>
      <c r="Q36" s="206" t="e">
        <f>+Q35/Q34</f>
        <v>#DIV/0!</v>
      </c>
      <c r="R36" s="207"/>
      <c r="S36" s="206" t="e">
        <f>+S35/S34</f>
        <v>#DIV/0!</v>
      </c>
      <c r="T36" s="207"/>
      <c r="U36" s="206" t="e">
        <f>+U35/U34</f>
        <v>#DIV/0!</v>
      </c>
      <c r="V36" s="207"/>
      <c r="W36" s="206">
        <f>+W35/W34</f>
        <v>1</v>
      </c>
      <c r="X36" s="207"/>
      <c r="Y36" s="206">
        <f>+Y35/Y34</f>
        <v>1</v>
      </c>
      <c r="Z36" s="207"/>
      <c r="AA36" s="206">
        <f>+AA35/AA34</f>
        <v>1</v>
      </c>
      <c r="AB36" s="207"/>
      <c r="AC36" s="206">
        <f>+AC35/AC34</f>
        <v>0.5</v>
      </c>
      <c r="AD36" s="207"/>
    </row>
    <row r="37" spans="1:30" ht="14" x14ac:dyDescent="0.35">
      <c r="A37" s="208" t="s">
        <v>119</v>
      </c>
      <c r="B37" s="209"/>
      <c r="C37" s="103"/>
      <c r="D37" s="92">
        <f>D35/D34*100%</f>
        <v>0.94736842105263153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50" spans="1:30" ht="58.5" customHeight="1" x14ac:dyDescent="0.35"/>
    <row r="51" spans="1:30" ht="34.5" customHeight="1" x14ac:dyDescent="0.35"/>
    <row r="52" spans="1:30" ht="48.75" customHeight="1" x14ac:dyDescent="0.35"/>
    <row r="53" spans="1:30" ht="183.75" customHeight="1" x14ac:dyDescent="0.35"/>
    <row r="54" spans="1:30" ht="33.75" customHeight="1" x14ac:dyDescent="0.35"/>
    <row r="55" spans="1:30" ht="61.5" customHeight="1" x14ac:dyDescent="0.35"/>
    <row r="56" spans="1:30" ht="129.75" customHeight="1" x14ac:dyDescent="0.35"/>
    <row r="57" spans="1:30" ht="27.75" customHeight="1" x14ac:dyDescent="0.35">
      <c r="A57" s="210" t="s">
        <v>120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2"/>
    </row>
    <row r="58" spans="1:30" ht="12.75" customHeight="1" x14ac:dyDescent="0.35">
      <c r="A58" s="172" t="s">
        <v>121</v>
      </c>
      <c r="B58" s="174"/>
      <c r="C58" s="104"/>
      <c r="D58" s="94" t="s">
        <v>95</v>
      </c>
      <c r="E58" s="169" t="s">
        <v>122</v>
      </c>
      <c r="F58" s="170"/>
      <c r="G58" s="170"/>
      <c r="H58" s="170"/>
      <c r="I58" s="170"/>
      <c r="J58" s="170"/>
      <c r="K58" s="170"/>
      <c r="L58" s="170"/>
      <c r="M58" s="170"/>
      <c r="N58" s="171"/>
      <c r="O58" s="172" t="s">
        <v>123</v>
      </c>
      <c r="P58" s="173"/>
      <c r="Q58" s="174"/>
      <c r="R58" s="172" t="s">
        <v>124</v>
      </c>
      <c r="S58" s="173"/>
      <c r="T58" s="174"/>
      <c r="U58" s="169" t="s">
        <v>125</v>
      </c>
      <c r="V58" s="170"/>
      <c r="W58" s="170"/>
      <c r="X58" s="170"/>
      <c r="Y58" s="170"/>
      <c r="Z58" s="170"/>
      <c r="AA58" s="170"/>
      <c r="AB58" s="170"/>
      <c r="AC58" s="170"/>
      <c r="AD58" s="171"/>
    </row>
    <row r="59" spans="1:30" ht="75" customHeight="1" x14ac:dyDescent="0.35">
      <c r="A59" s="198">
        <f>D37</f>
        <v>0.94736842105263153</v>
      </c>
      <c r="B59" s="199"/>
      <c r="C59" s="105"/>
      <c r="D59" s="95">
        <v>0.9</v>
      </c>
      <c r="E59" s="183" t="s">
        <v>126</v>
      </c>
      <c r="F59" s="184"/>
      <c r="G59" s="184"/>
      <c r="H59" s="184"/>
      <c r="I59" s="184"/>
      <c r="J59" s="184"/>
      <c r="K59" s="184"/>
      <c r="L59" s="184"/>
      <c r="M59" s="184"/>
      <c r="N59" s="185"/>
      <c r="O59" s="200"/>
      <c r="P59" s="201"/>
      <c r="Q59" s="202"/>
      <c r="R59" s="200"/>
      <c r="S59" s="201"/>
      <c r="T59" s="202"/>
      <c r="U59" s="200"/>
      <c r="V59" s="201"/>
      <c r="W59" s="201"/>
      <c r="X59" s="201"/>
      <c r="Y59" s="201"/>
      <c r="Z59" s="201"/>
      <c r="AA59" s="201"/>
      <c r="AB59" s="201"/>
      <c r="AC59" s="201"/>
      <c r="AD59" s="202"/>
    </row>
    <row r="60" spans="1:30" ht="28.5" customHeight="1" x14ac:dyDescent="0.35">
      <c r="A60" s="203" t="s">
        <v>127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5"/>
    </row>
    <row r="61" spans="1:30" ht="13" x14ac:dyDescent="0.35">
      <c r="A61" s="167" t="s">
        <v>128</v>
      </c>
      <c r="B61" s="168"/>
      <c r="C61" s="106"/>
      <c r="D61" s="94" t="s">
        <v>95</v>
      </c>
      <c r="E61" s="169" t="s">
        <v>122</v>
      </c>
      <c r="F61" s="170"/>
      <c r="G61" s="170"/>
      <c r="H61" s="170"/>
      <c r="I61" s="170"/>
      <c r="J61" s="170"/>
      <c r="K61" s="170"/>
      <c r="L61" s="170"/>
      <c r="M61" s="170"/>
      <c r="N61" s="171"/>
      <c r="O61" s="172" t="s">
        <v>123</v>
      </c>
      <c r="P61" s="173"/>
      <c r="Q61" s="174"/>
      <c r="R61" s="175" t="s">
        <v>124</v>
      </c>
      <c r="S61" s="176"/>
      <c r="T61" s="177"/>
      <c r="U61" s="178" t="s">
        <v>125</v>
      </c>
      <c r="V61" s="179"/>
      <c r="W61" s="179"/>
      <c r="X61" s="179"/>
      <c r="Y61" s="179"/>
      <c r="Z61" s="179"/>
      <c r="AA61" s="179"/>
      <c r="AB61" s="179"/>
      <c r="AC61" s="179"/>
      <c r="AD61" s="180"/>
    </row>
    <row r="62" spans="1:30" ht="63.75" customHeight="1" x14ac:dyDescent="0.35">
      <c r="A62" s="181">
        <v>0</v>
      </c>
      <c r="B62" s="182"/>
      <c r="C62" s="107"/>
      <c r="D62" s="96">
        <v>0.9</v>
      </c>
      <c r="E62" s="183" t="s">
        <v>129</v>
      </c>
      <c r="F62" s="184"/>
      <c r="G62" s="184"/>
      <c r="H62" s="184"/>
      <c r="I62" s="184"/>
      <c r="J62" s="184"/>
      <c r="K62" s="184"/>
      <c r="L62" s="184"/>
      <c r="M62" s="184"/>
      <c r="N62" s="185"/>
      <c r="O62" s="186"/>
      <c r="P62" s="187"/>
      <c r="Q62" s="188"/>
      <c r="R62" s="189"/>
      <c r="S62" s="190"/>
      <c r="T62" s="191"/>
      <c r="U62" s="189"/>
      <c r="V62" s="190"/>
      <c r="W62" s="190"/>
      <c r="X62" s="190"/>
      <c r="Y62" s="190"/>
      <c r="Z62" s="190"/>
      <c r="AA62" s="190"/>
      <c r="AB62" s="190"/>
      <c r="AC62" s="190"/>
      <c r="AD62" s="191"/>
    </row>
    <row r="63" spans="1:30" x14ac:dyDescent="0.35">
      <c r="B63" s="97"/>
      <c r="C63" s="121"/>
      <c r="D63" s="97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5"/>
      <c r="Y63" s="154"/>
      <c r="Z63" s="154"/>
      <c r="AA63" s="154"/>
      <c r="AB63" s="154"/>
      <c r="AC63" s="154"/>
      <c r="AD63" s="154"/>
    </row>
    <row r="64" spans="1:30" x14ac:dyDescent="0.35">
      <c r="A64" s="156" t="s">
        <v>130</v>
      </c>
      <c r="B64" s="157"/>
      <c r="C64" s="123"/>
      <c r="D64" s="158"/>
      <c r="E64" s="156" t="s">
        <v>131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57"/>
      <c r="R64" s="156" t="s">
        <v>132</v>
      </c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57"/>
    </row>
    <row r="65" spans="1:30" x14ac:dyDescent="0.35">
      <c r="A65" s="162" t="s">
        <v>133</v>
      </c>
      <c r="B65" s="163"/>
      <c r="C65" s="124"/>
      <c r="D65" s="159"/>
      <c r="E65" s="162" t="s">
        <v>134</v>
      </c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3"/>
      <c r="R65" s="162" t="s">
        <v>135</v>
      </c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3"/>
    </row>
    <row r="66" spans="1:30" x14ac:dyDescent="0.35">
      <c r="A66" s="164"/>
      <c r="B66" s="165"/>
      <c r="C66" s="125"/>
      <c r="D66" s="160"/>
      <c r="E66" s="192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4"/>
      <c r="R66" s="195" t="s">
        <v>136</v>
      </c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7"/>
    </row>
    <row r="67" spans="1:30" x14ac:dyDescent="0.35">
      <c r="B67" s="97"/>
      <c r="C67" s="121"/>
      <c r="D67" s="97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</row>
    <row r="68" spans="1:30" x14ac:dyDescent="0.35">
      <c r="B68" s="97"/>
      <c r="C68" s="121"/>
      <c r="D68" s="97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</row>
    <row r="69" spans="1:30" x14ac:dyDescent="0.35">
      <c r="B69" s="97"/>
      <c r="C69" s="121"/>
      <c r="D69" s="97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</row>
    <row r="70" spans="1:30" x14ac:dyDescent="0.35">
      <c r="B70" s="97"/>
      <c r="C70" s="121"/>
      <c r="D70" s="97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</row>
    <row r="71" spans="1:30" x14ac:dyDescent="0.35">
      <c r="B71" s="97"/>
      <c r="C71" s="121"/>
      <c r="D71" s="97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</sheetData>
  <mergeCells count="157">
    <mergeCell ref="A1:J3"/>
    <mergeCell ref="K1:S1"/>
    <mergeCell ref="T1:AF3"/>
    <mergeCell ref="K2:S2"/>
    <mergeCell ref="K3:S3"/>
    <mergeCell ref="A4:B4"/>
    <mergeCell ref="D4:AF4"/>
    <mergeCell ref="A8:B8"/>
    <mergeCell ref="D8:H8"/>
    <mergeCell ref="I8:Q8"/>
    <mergeCell ref="R8:AF8"/>
    <mergeCell ref="A5:AF5"/>
    <mergeCell ref="A6:AF6"/>
    <mergeCell ref="A7:B7"/>
    <mergeCell ref="D7:H7"/>
    <mergeCell ref="I7:Q7"/>
    <mergeCell ref="R7:AF7"/>
    <mergeCell ref="A9:B9"/>
    <mergeCell ref="D9:AF9"/>
    <mergeCell ref="A10:A12"/>
    <mergeCell ref="B10:AD10"/>
    <mergeCell ref="AE10:AE12"/>
    <mergeCell ref="AF10:AF12"/>
    <mergeCell ref="B11:B12"/>
    <mergeCell ref="D11:D12"/>
    <mergeCell ref="E11:F11"/>
    <mergeCell ref="G11:H11"/>
    <mergeCell ref="A16:AF16"/>
    <mergeCell ref="A27:AE27"/>
    <mergeCell ref="U11:V11"/>
    <mergeCell ref="W11:X11"/>
    <mergeCell ref="Y11:Z11"/>
    <mergeCell ref="AA11:AB11"/>
    <mergeCell ref="AC11:AD11"/>
    <mergeCell ref="A13:AF13"/>
    <mergeCell ref="C11:C12"/>
    <mergeCell ref="I11:J11"/>
    <mergeCell ref="K11:L11"/>
    <mergeCell ref="M11:N11"/>
    <mergeCell ref="O11:P11"/>
    <mergeCell ref="Q11:R11"/>
    <mergeCell ref="S11:T11"/>
    <mergeCell ref="A30:D30"/>
    <mergeCell ref="E30:AE30"/>
    <mergeCell ref="A31:D31"/>
    <mergeCell ref="E31:AD31"/>
    <mergeCell ref="E33:F33"/>
    <mergeCell ref="G33:H33"/>
    <mergeCell ref="I33:J33"/>
    <mergeCell ref="K33:L33"/>
    <mergeCell ref="M33:N33"/>
    <mergeCell ref="O33:P33"/>
    <mergeCell ref="AC33:AD33"/>
    <mergeCell ref="Q33:R33"/>
    <mergeCell ref="S33:T33"/>
    <mergeCell ref="U33:V33"/>
    <mergeCell ref="W33:X33"/>
    <mergeCell ref="Y33:Z33"/>
    <mergeCell ref="AA33:AB33"/>
    <mergeCell ref="AC34:AD34"/>
    <mergeCell ref="A35:B35"/>
    <mergeCell ref="E35:F35"/>
    <mergeCell ref="G35:H35"/>
    <mergeCell ref="I35:J35"/>
    <mergeCell ref="K35:L35"/>
    <mergeCell ref="Y35:Z35"/>
    <mergeCell ref="AA35:AB35"/>
    <mergeCell ref="AC35:AD35"/>
    <mergeCell ref="Q35:R35"/>
    <mergeCell ref="S35:T35"/>
    <mergeCell ref="U35:V35"/>
    <mergeCell ref="W35:X35"/>
    <mergeCell ref="A34:B34"/>
    <mergeCell ref="E34:F34"/>
    <mergeCell ref="G34:H34"/>
    <mergeCell ref="I34:J34"/>
    <mergeCell ref="K34:L34"/>
    <mergeCell ref="M34:N34"/>
    <mergeCell ref="O34:P34"/>
    <mergeCell ref="Q34:R34"/>
    <mergeCell ref="S34:T34"/>
    <mergeCell ref="K36:L36"/>
    <mergeCell ref="M36:N36"/>
    <mergeCell ref="O36:P36"/>
    <mergeCell ref="M35:N35"/>
    <mergeCell ref="O35:P35"/>
    <mergeCell ref="U34:V34"/>
    <mergeCell ref="W34:X34"/>
    <mergeCell ref="Y34:Z34"/>
    <mergeCell ref="AA34:AB34"/>
    <mergeCell ref="A59:B59"/>
    <mergeCell ref="E59:N59"/>
    <mergeCell ref="O59:Q59"/>
    <mergeCell ref="R59:T59"/>
    <mergeCell ref="U59:AD59"/>
    <mergeCell ref="A60:AD60"/>
    <mergeCell ref="AC36:AD36"/>
    <mergeCell ref="A37:B37"/>
    <mergeCell ref="A57:AD57"/>
    <mergeCell ref="A58:B58"/>
    <mergeCell ref="E58:N58"/>
    <mergeCell ref="O58:Q58"/>
    <mergeCell ref="R58:T58"/>
    <mergeCell ref="U58:AD58"/>
    <mergeCell ref="Q36:R36"/>
    <mergeCell ref="S36:T36"/>
    <mergeCell ref="U36:V36"/>
    <mergeCell ref="W36:X36"/>
    <mergeCell ref="Y36:Z36"/>
    <mergeCell ref="AA36:AB36"/>
    <mergeCell ref="A36:D36"/>
    <mergeCell ref="E36:F36"/>
    <mergeCell ref="G36:H36"/>
    <mergeCell ref="I36:J36"/>
    <mergeCell ref="A64:B64"/>
    <mergeCell ref="D64:D66"/>
    <mergeCell ref="E64:Q64"/>
    <mergeCell ref="R64:AD64"/>
    <mergeCell ref="A65:B66"/>
    <mergeCell ref="E65:Q65"/>
    <mergeCell ref="A61:B61"/>
    <mergeCell ref="E61:N61"/>
    <mergeCell ref="O61:Q61"/>
    <mergeCell ref="R61:T61"/>
    <mergeCell ref="U61:AD61"/>
    <mergeCell ref="A62:B62"/>
    <mergeCell ref="E62:N62"/>
    <mergeCell ref="O62:Q62"/>
    <mergeCell ref="R62:T62"/>
    <mergeCell ref="U62:AD62"/>
    <mergeCell ref="R65:AD65"/>
    <mergeCell ref="E66:Q66"/>
    <mergeCell ref="R66:AD66"/>
    <mergeCell ref="E67:Q67"/>
    <mergeCell ref="R67:W67"/>
    <mergeCell ref="X67:AA67"/>
    <mergeCell ref="AB67:AD67"/>
    <mergeCell ref="E63:Q63"/>
    <mergeCell ref="R63:W63"/>
    <mergeCell ref="X63:AA63"/>
    <mergeCell ref="AB63:AD63"/>
    <mergeCell ref="E70:Q70"/>
    <mergeCell ref="R70:W70"/>
    <mergeCell ref="X70:AA70"/>
    <mergeCell ref="AB70:AD70"/>
    <mergeCell ref="E71:Q71"/>
    <mergeCell ref="R71:W71"/>
    <mergeCell ref="X71:AA71"/>
    <mergeCell ref="AB71:AD71"/>
    <mergeCell ref="E68:Q68"/>
    <mergeCell ref="R68:W68"/>
    <mergeCell ref="X68:AA68"/>
    <mergeCell ref="AB68:AD68"/>
    <mergeCell ref="E69:Q69"/>
    <mergeCell ref="R69:W69"/>
    <mergeCell ref="X69:AA69"/>
    <mergeCell ref="AB69:AD69"/>
  </mergeCells>
  <dataValidations disablePrompts="1" count="1">
    <dataValidation type="list" allowBlank="1" showInputMessage="1" showErrorMessage="1" sqref="O65590:Q65590 O62:Q62 HX56:HZ56 RT56:RV56 ABP56:ABR56 ALL56:ALN56 AVH56:AVJ56 BFD56:BFF56 BOZ56:BPB56 BYV56:BYX56 CIR56:CIT56 CSN56:CSP56 DCJ56:DCL56 DMF56:DMH56 DWB56:DWD56 EFX56:EFZ56 EPT56:EPV56 EZP56:EZR56 FJL56:FJN56 FTH56:FTJ56 GDD56:GDF56 GMZ56:GNB56 GWV56:GWX56 HGR56:HGT56 HQN56:HQP56 IAJ56:IAL56 IKF56:IKH56 IUB56:IUD56 JDX56:JDZ56 JNT56:JNV56 JXP56:JXR56 KHL56:KHN56 KRH56:KRJ56 LBD56:LBF56 LKZ56:LLB56 LUV56:LUX56 MER56:MET56 MON56:MOP56 MYJ56:MYL56 NIF56:NIH56 NSB56:NSD56 OBX56:OBZ56 OLT56:OLV56 OVP56:OVR56 PFL56:PFN56 PPH56:PPJ56 PZD56:PZF56 QIZ56:QJB56 QSV56:QSX56 RCR56:RCT56 RMN56:RMP56 RWJ56:RWL56 SGF56:SGH56 SQB56:SQD56 SZX56:SZZ56 TJT56:TJV56 TTP56:TTR56 UDL56:UDN56 UNH56:UNJ56 UXD56:UXF56 VGZ56:VHB56 VQV56:VQX56 WAR56:WAT56 WKN56:WKP56 WUJ56:WUL56 WUJ53:WUL53 WKN53:WKP53 WAR53:WAT53 VQV53:VQX53 VGZ53:VHB53 UXD53:UXF53 UNH53:UNJ53 UDL53:UDN53 TTP53:TTR53 TJT53:TJV53 SZX53:SZZ53 SQB53:SQD53 SGF53:SGH53 RWJ53:RWL53 RMN53:RMP53 RCR53:RCT53 QSV53:QSX53 QIZ53:QJB53 PZD53:PZF53 PPH53:PPJ53 PFL53:PFN53 OVP53:OVR53 OLT53:OLV53 OBX53:OBZ53 NSB53:NSD53 NIF53:NIH53 MYJ53:MYL53 MON53:MOP53 MER53:MET53 LUV53:LUX53 LKZ53:LLB53 LBD53:LBF53 KRH53:KRJ53 KHL53:KHN53 JXP53:JXR53 JNT53:JNV53 JDX53:JDZ53 IUB53:IUD53 IKF53:IKH53 IAJ53:IAL53 HQN53:HQP53 HGR53:HGT53 GWV53:GWX53 GMZ53:GNB53 GDD53:GDF53 FTH53:FTJ53 FJL53:FJN53 EZP53:EZR53 EPT53:EPV53 EFX53:EFZ53 DWB53:DWD53 DMF53:DMH53 DCJ53:DCL53 CSN53:CSP53 CIR53:CIT53 BYV53:BYX53 BOZ53:BPB53 BFD53:BFF53 AVH53:AVJ53 ALL53:ALN53 ABP53:ABR53 RT53:RV53 O59:Q59 HX53:HZ53 WUJ983091:WUL983091 WKN983091:WKP983091 WAR983091:WAT983091 VQV983091:VQX983091 VGZ983091:VHB983091 UXD983091:UXF983091 UNH983091:UNJ983091 UDL983091:UDN983091 TTP983091:TTR983091 TJT983091:TJV983091 SZX983091:SZZ983091 SQB983091:SQD983091 SGF983091:SGH983091 RWJ983091:RWL983091 RMN983091:RMP983091 RCR983091:RCT983091 QSV983091:QSX983091 QIZ983091:QJB983091 PZD983091:PZF983091 PPH983091:PPJ983091 PFL983091:PFN983091 OVP983091:OVR983091 OLT983091:OLV983091 OBX983091:OBZ983091 NSB983091:NSD983091 NIF983091:NIH983091 MYJ983091:MYL983091 MON983091:MOP983091 MER983091:MET983091 LUV983091:LUX983091 LKZ983091:LLB983091 LBD983091:LBF983091 KRH983091:KRJ983091 KHL983091:KHN983091 JXP983091:JXR983091 JNT983091:JNV983091 JDX983091:JDZ983091 IUB983091:IUD983091 IKF983091:IKH983091 IAJ983091:IAL983091 HQN983091:HQP983091 HGR983091:HGT983091 GWV983091:GWX983091 GMZ983091:GNB983091 GDD983091:GDF983091 FTH983091:FTJ983091 FJL983091:FJN983091 EZP983091:EZR983091 EPT983091:EPV983091 EFX983091:EFZ983091 DWB983091:DWD983091 DMF983091:DMH983091 DCJ983091:DCL983091 CSN983091:CSP983091 CIR983091:CIT983091 BYV983091:BYX983091 BOZ983091:BPB983091 BFD983091:BFF983091 AVH983091:AVJ983091 ALL983091:ALN983091 ABP983091:ABR983091 RT983091:RV983091 HX983091:HZ983091 O983097:Q983097 WUJ917555:WUL917555 WKN917555:WKP917555 WAR917555:WAT917555 VQV917555:VQX917555 VGZ917555:VHB917555 UXD917555:UXF917555 UNH917555:UNJ917555 UDL917555:UDN917555 TTP917555:TTR917555 TJT917555:TJV917555 SZX917555:SZZ917555 SQB917555:SQD917555 SGF917555:SGH917555 RWJ917555:RWL917555 RMN917555:RMP917555 RCR917555:RCT917555 QSV917555:QSX917555 QIZ917555:QJB917555 PZD917555:PZF917555 PPH917555:PPJ917555 PFL917555:PFN917555 OVP917555:OVR917555 OLT917555:OLV917555 OBX917555:OBZ917555 NSB917555:NSD917555 NIF917555:NIH917555 MYJ917555:MYL917555 MON917555:MOP917555 MER917555:MET917555 LUV917555:LUX917555 LKZ917555:LLB917555 LBD917555:LBF917555 KRH917555:KRJ917555 KHL917555:KHN917555 JXP917555:JXR917555 JNT917555:JNV917555 JDX917555:JDZ917555 IUB917555:IUD917555 IKF917555:IKH917555 IAJ917555:IAL917555 HQN917555:HQP917555 HGR917555:HGT917555 GWV917555:GWX917555 GMZ917555:GNB917555 GDD917555:GDF917555 FTH917555:FTJ917555 FJL917555:FJN917555 EZP917555:EZR917555 EPT917555:EPV917555 EFX917555:EFZ917555 DWB917555:DWD917555 DMF917555:DMH917555 DCJ917555:DCL917555 CSN917555:CSP917555 CIR917555:CIT917555 BYV917555:BYX917555 BOZ917555:BPB917555 BFD917555:BFF917555 AVH917555:AVJ917555 ALL917555:ALN917555 ABP917555:ABR917555 RT917555:RV917555 HX917555:HZ917555 O917561:Q917561 WUJ852019:WUL852019 WKN852019:WKP852019 WAR852019:WAT852019 VQV852019:VQX852019 VGZ852019:VHB852019 UXD852019:UXF852019 UNH852019:UNJ852019 UDL852019:UDN852019 TTP852019:TTR852019 TJT852019:TJV852019 SZX852019:SZZ852019 SQB852019:SQD852019 SGF852019:SGH852019 RWJ852019:RWL852019 RMN852019:RMP852019 RCR852019:RCT852019 QSV852019:QSX852019 QIZ852019:QJB852019 PZD852019:PZF852019 PPH852019:PPJ852019 PFL852019:PFN852019 OVP852019:OVR852019 OLT852019:OLV852019 OBX852019:OBZ852019 NSB852019:NSD852019 NIF852019:NIH852019 MYJ852019:MYL852019 MON852019:MOP852019 MER852019:MET852019 LUV852019:LUX852019 LKZ852019:LLB852019 LBD852019:LBF852019 KRH852019:KRJ852019 KHL852019:KHN852019 JXP852019:JXR852019 JNT852019:JNV852019 JDX852019:JDZ852019 IUB852019:IUD852019 IKF852019:IKH852019 IAJ852019:IAL852019 HQN852019:HQP852019 HGR852019:HGT852019 GWV852019:GWX852019 GMZ852019:GNB852019 GDD852019:GDF852019 FTH852019:FTJ852019 FJL852019:FJN852019 EZP852019:EZR852019 EPT852019:EPV852019 EFX852019:EFZ852019 DWB852019:DWD852019 DMF852019:DMH852019 DCJ852019:DCL852019 CSN852019:CSP852019 CIR852019:CIT852019 BYV852019:BYX852019 BOZ852019:BPB852019 BFD852019:BFF852019 AVH852019:AVJ852019 ALL852019:ALN852019 ABP852019:ABR852019 RT852019:RV852019 HX852019:HZ852019 O852025:Q852025 WUJ786483:WUL786483 WKN786483:WKP786483 WAR786483:WAT786483 VQV786483:VQX786483 VGZ786483:VHB786483 UXD786483:UXF786483 UNH786483:UNJ786483 UDL786483:UDN786483 TTP786483:TTR786483 TJT786483:TJV786483 SZX786483:SZZ786483 SQB786483:SQD786483 SGF786483:SGH786483 RWJ786483:RWL786483 RMN786483:RMP786483 RCR786483:RCT786483 QSV786483:QSX786483 QIZ786483:QJB786483 PZD786483:PZF786483 PPH786483:PPJ786483 PFL786483:PFN786483 OVP786483:OVR786483 OLT786483:OLV786483 OBX786483:OBZ786483 NSB786483:NSD786483 NIF786483:NIH786483 MYJ786483:MYL786483 MON786483:MOP786483 MER786483:MET786483 LUV786483:LUX786483 LKZ786483:LLB786483 LBD786483:LBF786483 KRH786483:KRJ786483 KHL786483:KHN786483 JXP786483:JXR786483 JNT786483:JNV786483 JDX786483:JDZ786483 IUB786483:IUD786483 IKF786483:IKH786483 IAJ786483:IAL786483 HQN786483:HQP786483 HGR786483:HGT786483 GWV786483:GWX786483 GMZ786483:GNB786483 GDD786483:GDF786483 FTH786483:FTJ786483 FJL786483:FJN786483 EZP786483:EZR786483 EPT786483:EPV786483 EFX786483:EFZ786483 DWB786483:DWD786483 DMF786483:DMH786483 DCJ786483:DCL786483 CSN786483:CSP786483 CIR786483:CIT786483 BYV786483:BYX786483 BOZ786483:BPB786483 BFD786483:BFF786483 AVH786483:AVJ786483 ALL786483:ALN786483 ABP786483:ABR786483 RT786483:RV786483 HX786483:HZ786483 O786489:Q786489 WUJ720947:WUL720947 WKN720947:WKP720947 WAR720947:WAT720947 VQV720947:VQX720947 VGZ720947:VHB720947 UXD720947:UXF720947 UNH720947:UNJ720947 UDL720947:UDN720947 TTP720947:TTR720947 TJT720947:TJV720947 SZX720947:SZZ720947 SQB720947:SQD720947 SGF720947:SGH720947 RWJ720947:RWL720947 RMN720947:RMP720947 RCR720947:RCT720947 QSV720947:QSX720947 QIZ720947:QJB720947 PZD720947:PZF720947 PPH720947:PPJ720947 PFL720947:PFN720947 OVP720947:OVR720947 OLT720947:OLV720947 OBX720947:OBZ720947 NSB720947:NSD720947 NIF720947:NIH720947 MYJ720947:MYL720947 MON720947:MOP720947 MER720947:MET720947 LUV720947:LUX720947 LKZ720947:LLB720947 LBD720947:LBF720947 KRH720947:KRJ720947 KHL720947:KHN720947 JXP720947:JXR720947 JNT720947:JNV720947 JDX720947:JDZ720947 IUB720947:IUD720947 IKF720947:IKH720947 IAJ720947:IAL720947 HQN720947:HQP720947 HGR720947:HGT720947 GWV720947:GWX720947 GMZ720947:GNB720947 GDD720947:GDF720947 FTH720947:FTJ720947 FJL720947:FJN720947 EZP720947:EZR720947 EPT720947:EPV720947 EFX720947:EFZ720947 DWB720947:DWD720947 DMF720947:DMH720947 DCJ720947:DCL720947 CSN720947:CSP720947 CIR720947:CIT720947 BYV720947:BYX720947 BOZ720947:BPB720947 BFD720947:BFF720947 AVH720947:AVJ720947 ALL720947:ALN720947 ABP720947:ABR720947 RT720947:RV720947 HX720947:HZ720947 O720953:Q720953 WUJ655411:WUL655411 WKN655411:WKP655411 WAR655411:WAT655411 VQV655411:VQX655411 VGZ655411:VHB655411 UXD655411:UXF655411 UNH655411:UNJ655411 UDL655411:UDN655411 TTP655411:TTR655411 TJT655411:TJV655411 SZX655411:SZZ655411 SQB655411:SQD655411 SGF655411:SGH655411 RWJ655411:RWL655411 RMN655411:RMP655411 RCR655411:RCT655411 QSV655411:QSX655411 QIZ655411:QJB655411 PZD655411:PZF655411 PPH655411:PPJ655411 PFL655411:PFN655411 OVP655411:OVR655411 OLT655411:OLV655411 OBX655411:OBZ655411 NSB655411:NSD655411 NIF655411:NIH655411 MYJ655411:MYL655411 MON655411:MOP655411 MER655411:MET655411 LUV655411:LUX655411 LKZ655411:LLB655411 LBD655411:LBF655411 KRH655411:KRJ655411 KHL655411:KHN655411 JXP655411:JXR655411 JNT655411:JNV655411 JDX655411:JDZ655411 IUB655411:IUD655411 IKF655411:IKH655411 IAJ655411:IAL655411 HQN655411:HQP655411 HGR655411:HGT655411 GWV655411:GWX655411 GMZ655411:GNB655411 GDD655411:GDF655411 FTH655411:FTJ655411 FJL655411:FJN655411 EZP655411:EZR655411 EPT655411:EPV655411 EFX655411:EFZ655411 DWB655411:DWD655411 DMF655411:DMH655411 DCJ655411:DCL655411 CSN655411:CSP655411 CIR655411:CIT655411 BYV655411:BYX655411 BOZ655411:BPB655411 BFD655411:BFF655411 AVH655411:AVJ655411 ALL655411:ALN655411 ABP655411:ABR655411 RT655411:RV655411 HX655411:HZ655411 O655417:Q655417 WUJ589875:WUL589875 WKN589875:WKP589875 WAR589875:WAT589875 VQV589875:VQX589875 VGZ589875:VHB589875 UXD589875:UXF589875 UNH589875:UNJ589875 UDL589875:UDN589875 TTP589875:TTR589875 TJT589875:TJV589875 SZX589875:SZZ589875 SQB589875:SQD589875 SGF589875:SGH589875 RWJ589875:RWL589875 RMN589875:RMP589875 RCR589875:RCT589875 QSV589875:QSX589875 QIZ589875:QJB589875 PZD589875:PZF589875 PPH589875:PPJ589875 PFL589875:PFN589875 OVP589875:OVR589875 OLT589875:OLV589875 OBX589875:OBZ589875 NSB589875:NSD589875 NIF589875:NIH589875 MYJ589875:MYL589875 MON589875:MOP589875 MER589875:MET589875 LUV589875:LUX589875 LKZ589875:LLB589875 LBD589875:LBF589875 KRH589875:KRJ589875 KHL589875:KHN589875 JXP589875:JXR589875 JNT589875:JNV589875 JDX589875:JDZ589875 IUB589875:IUD589875 IKF589875:IKH589875 IAJ589875:IAL589875 HQN589875:HQP589875 HGR589875:HGT589875 GWV589875:GWX589875 GMZ589875:GNB589875 GDD589875:GDF589875 FTH589875:FTJ589875 FJL589875:FJN589875 EZP589875:EZR589875 EPT589875:EPV589875 EFX589875:EFZ589875 DWB589875:DWD589875 DMF589875:DMH589875 DCJ589875:DCL589875 CSN589875:CSP589875 CIR589875:CIT589875 BYV589875:BYX589875 BOZ589875:BPB589875 BFD589875:BFF589875 AVH589875:AVJ589875 ALL589875:ALN589875 ABP589875:ABR589875 RT589875:RV589875 HX589875:HZ589875 O589881:Q589881 WUJ524339:WUL524339 WKN524339:WKP524339 WAR524339:WAT524339 VQV524339:VQX524339 VGZ524339:VHB524339 UXD524339:UXF524339 UNH524339:UNJ524339 UDL524339:UDN524339 TTP524339:TTR524339 TJT524339:TJV524339 SZX524339:SZZ524339 SQB524339:SQD524339 SGF524339:SGH524339 RWJ524339:RWL524339 RMN524339:RMP524339 RCR524339:RCT524339 QSV524339:QSX524339 QIZ524339:QJB524339 PZD524339:PZF524339 PPH524339:PPJ524339 PFL524339:PFN524339 OVP524339:OVR524339 OLT524339:OLV524339 OBX524339:OBZ524339 NSB524339:NSD524339 NIF524339:NIH524339 MYJ524339:MYL524339 MON524339:MOP524339 MER524339:MET524339 LUV524339:LUX524339 LKZ524339:LLB524339 LBD524339:LBF524339 KRH524339:KRJ524339 KHL524339:KHN524339 JXP524339:JXR524339 JNT524339:JNV524339 JDX524339:JDZ524339 IUB524339:IUD524339 IKF524339:IKH524339 IAJ524339:IAL524339 HQN524339:HQP524339 HGR524339:HGT524339 GWV524339:GWX524339 GMZ524339:GNB524339 GDD524339:GDF524339 FTH524339:FTJ524339 FJL524339:FJN524339 EZP524339:EZR524339 EPT524339:EPV524339 EFX524339:EFZ524339 DWB524339:DWD524339 DMF524339:DMH524339 DCJ524339:DCL524339 CSN524339:CSP524339 CIR524339:CIT524339 BYV524339:BYX524339 BOZ524339:BPB524339 BFD524339:BFF524339 AVH524339:AVJ524339 ALL524339:ALN524339 ABP524339:ABR524339 RT524339:RV524339 HX524339:HZ524339 O524345:Q524345 WUJ458803:WUL458803 WKN458803:WKP458803 WAR458803:WAT458803 VQV458803:VQX458803 VGZ458803:VHB458803 UXD458803:UXF458803 UNH458803:UNJ458803 UDL458803:UDN458803 TTP458803:TTR458803 TJT458803:TJV458803 SZX458803:SZZ458803 SQB458803:SQD458803 SGF458803:SGH458803 RWJ458803:RWL458803 RMN458803:RMP458803 RCR458803:RCT458803 QSV458803:QSX458803 QIZ458803:QJB458803 PZD458803:PZF458803 PPH458803:PPJ458803 PFL458803:PFN458803 OVP458803:OVR458803 OLT458803:OLV458803 OBX458803:OBZ458803 NSB458803:NSD458803 NIF458803:NIH458803 MYJ458803:MYL458803 MON458803:MOP458803 MER458803:MET458803 LUV458803:LUX458803 LKZ458803:LLB458803 LBD458803:LBF458803 KRH458803:KRJ458803 KHL458803:KHN458803 JXP458803:JXR458803 JNT458803:JNV458803 JDX458803:JDZ458803 IUB458803:IUD458803 IKF458803:IKH458803 IAJ458803:IAL458803 HQN458803:HQP458803 HGR458803:HGT458803 GWV458803:GWX458803 GMZ458803:GNB458803 GDD458803:GDF458803 FTH458803:FTJ458803 FJL458803:FJN458803 EZP458803:EZR458803 EPT458803:EPV458803 EFX458803:EFZ458803 DWB458803:DWD458803 DMF458803:DMH458803 DCJ458803:DCL458803 CSN458803:CSP458803 CIR458803:CIT458803 BYV458803:BYX458803 BOZ458803:BPB458803 BFD458803:BFF458803 AVH458803:AVJ458803 ALL458803:ALN458803 ABP458803:ABR458803 RT458803:RV458803 HX458803:HZ458803 O458809:Q458809 WUJ393267:WUL393267 WKN393267:WKP393267 WAR393267:WAT393267 VQV393267:VQX393267 VGZ393267:VHB393267 UXD393267:UXF393267 UNH393267:UNJ393267 UDL393267:UDN393267 TTP393267:TTR393267 TJT393267:TJV393267 SZX393267:SZZ393267 SQB393267:SQD393267 SGF393267:SGH393267 RWJ393267:RWL393267 RMN393267:RMP393267 RCR393267:RCT393267 QSV393267:QSX393267 QIZ393267:QJB393267 PZD393267:PZF393267 PPH393267:PPJ393267 PFL393267:PFN393267 OVP393267:OVR393267 OLT393267:OLV393267 OBX393267:OBZ393267 NSB393267:NSD393267 NIF393267:NIH393267 MYJ393267:MYL393267 MON393267:MOP393267 MER393267:MET393267 LUV393267:LUX393267 LKZ393267:LLB393267 LBD393267:LBF393267 KRH393267:KRJ393267 KHL393267:KHN393267 JXP393267:JXR393267 JNT393267:JNV393267 JDX393267:JDZ393267 IUB393267:IUD393267 IKF393267:IKH393267 IAJ393267:IAL393267 HQN393267:HQP393267 HGR393267:HGT393267 GWV393267:GWX393267 GMZ393267:GNB393267 GDD393267:GDF393267 FTH393267:FTJ393267 FJL393267:FJN393267 EZP393267:EZR393267 EPT393267:EPV393267 EFX393267:EFZ393267 DWB393267:DWD393267 DMF393267:DMH393267 DCJ393267:DCL393267 CSN393267:CSP393267 CIR393267:CIT393267 BYV393267:BYX393267 BOZ393267:BPB393267 BFD393267:BFF393267 AVH393267:AVJ393267 ALL393267:ALN393267 ABP393267:ABR393267 RT393267:RV393267 HX393267:HZ393267 O393273:Q393273 WUJ327731:WUL327731 WKN327731:WKP327731 WAR327731:WAT327731 VQV327731:VQX327731 VGZ327731:VHB327731 UXD327731:UXF327731 UNH327731:UNJ327731 UDL327731:UDN327731 TTP327731:TTR327731 TJT327731:TJV327731 SZX327731:SZZ327731 SQB327731:SQD327731 SGF327731:SGH327731 RWJ327731:RWL327731 RMN327731:RMP327731 RCR327731:RCT327731 QSV327731:QSX327731 QIZ327731:QJB327731 PZD327731:PZF327731 PPH327731:PPJ327731 PFL327731:PFN327731 OVP327731:OVR327731 OLT327731:OLV327731 OBX327731:OBZ327731 NSB327731:NSD327731 NIF327731:NIH327731 MYJ327731:MYL327731 MON327731:MOP327731 MER327731:MET327731 LUV327731:LUX327731 LKZ327731:LLB327731 LBD327731:LBF327731 KRH327731:KRJ327731 KHL327731:KHN327731 JXP327731:JXR327731 JNT327731:JNV327731 JDX327731:JDZ327731 IUB327731:IUD327731 IKF327731:IKH327731 IAJ327731:IAL327731 HQN327731:HQP327731 HGR327731:HGT327731 GWV327731:GWX327731 GMZ327731:GNB327731 GDD327731:GDF327731 FTH327731:FTJ327731 FJL327731:FJN327731 EZP327731:EZR327731 EPT327731:EPV327731 EFX327731:EFZ327731 DWB327731:DWD327731 DMF327731:DMH327731 DCJ327731:DCL327731 CSN327731:CSP327731 CIR327731:CIT327731 BYV327731:BYX327731 BOZ327731:BPB327731 BFD327731:BFF327731 AVH327731:AVJ327731 ALL327731:ALN327731 ABP327731:ABR327731 RT327731:RV327731 HX327731:HZ327731 O327737:Q327737 WUJ262195:WUL262195 WKN262195:WKP262195 WAR262195:WAT262195 VQV262195:VQX262195 VGZ262195:VHB262195 UXD262195:UXF262195 UNH262195:UNJ262195 UDL262195:UDN262195 TTP262195:TTR262195 TJT262195:TJV262195 SZX262195:SZZ262195 SQB262195:SQD262195 SGF262195:SGH262195 RWJ262195:RWL262195 RMN262195:RMP262195 RCR262195:RCT262195 QSV262195:QSX262195 QIZ262195:QJB262195 PZD262195:PZF262195 PPH262195:PPJ262195 PFL262195:PFN262195 OVP262195:OVR262195 OLT262195:OLV262195 OBX262195:OBZ262195 NSB262195:NSD262195 NIF262195:NIH262195 MYJ262195:MYL262195 MON262195:MOP262195 MER262195:MET262195 LUV262195:LUX262195 LKZ262195:LLB262195 LBD262195:LBF262195 KRH262195:KRJ262195 KHL262195:KHN262195 JXP262195:JXR262195 JNT262195:JNV262195 JDX262195:JDZ262195 IUB262195:IUD262195 IKF262195:IKH262195 IAJ262195:IAL262195 HQN262195:HQP262195 HGR262195:HGT262195 GWV262195:GWX262195 GMZ262195:GNB262195 GDD262195:GDF262195 FTH262195:FTJ262195 FJL262195:FJN262195 EZP262195:EZR262195 EPT262195:EPV262195 EFX262195:EFZ262195 DWB262195:DWD262195 DMF262195:DMH262195 DCJ262195:DCL262195 CSN262195:CSP262195 CIR262195:CIT262195 BYV262195:BYX262195 BOZ262195:BPB262195 BFD262195:BFF262195 AVH262195:AVJ262195 ALL262195:ALN262195 ABP262195:ABR262195 RT262195:RV262195 HX262195:HZ262195 O262201:Q262201 WUJ196659:WUL196659 WKN196659:WKP196659 WAR196659:WAT196659 VQV196659:VQX196659 VGZ196659:VHB196659 UXD196659:UXF196659 UNH196659:UNJ196659 UDL196659:UDN196659 TTP196659:TTR196659 TJT196659:TJV196659 SZX196659:SZZ196659 SQB196659:SQD196659 SGF196659:SGH196659 RWJ196659:RWL196659 RMN196659:RMP196659 RCR196659:RCT196659 QSV196659:QSX196659 QIZ196659:QJB196659 PZD196659:PZF196659 PPH196659:PPJ196659 PFL196659:PFN196659 OVP196659:OVR196659 OLT196659:OLV196659 OBX196659:OBZ196659 NSB196659:NSD196659 NIF196659:NIH196659 MYJ196659:MYL196659 MON196659:MOP196659 MER196659:MET196659 LUV196659:LUX196659 LKZ196659:LLB196659 LBD196659:LBF196659 KRH196659:KRJ196659 KHL196659:KHN196659 JXP196659:JXR196659 JNT196659:JNV196659 JDX196659:JDZ196659 IUB196659:IUD196659 IKF196659:IKH196659 IAJ196659:IAL196659 HQN196659:HQP196659 HGR196659:HGT196659 GWV196659:GWX196659 GMZ196659:GNB196659 GDD196659:GDF196659 FTH196659:FTJ196659 FJL196659:FJN196659 EZP196659:EZR196659 EPT196659:EPV196659 EFX196659:EFZ196659 DWB196659:DWD196659 DMF196659:DMH196659 DCJ196659:DCL196659 CSN196659:CSP196659 CIR196659:CIT196659 BYV196659:BYX196659 BOZ196659:BPB196659 BFD196659:BFF196659 AVH196659:AVJ196659 ALL196659:ALN196659 ABP196659:ABR196659 RT196659:RV196659 HX196659:HZ196659 O196665:Q196665 WUJ131123:WUL131123 WKN131123:WKP131123 WAR131123:WAT131123 VQV131123:VQX131123 VGZ131123:VHB131123 UXD131123:UXF131123 UNH131123:UNJ131123 UDL131123:UDN131123 TTP131123:TTR131123 TJT131123:TJV131123 SZX131123:SZZ131123 SQB131123:SQD131123 SGF131123:SGH131123 RWJ131123:RWL131123 RMN131123:RMP131123 RCR131123:RCT131123 QSV131123:QSX131123 QIZ131123:QJB131123 PZD131123:PZF131123 PPH131123:PPJ131123 PFL131123:PFN131123 OVP131123:OVR131123 OLT131123:OLV131123 OBX131123:OBZ131123 NSB131123:NSD131123 NIF131123:NIH131123 MYJ131123:MYL131123 MON131123:MOP131123 MER131123:MET131123 LUV131123:LUX131123 LKZ131123:LLB131123 LBD131123:LBF131123 KRH131123:KRJ131123 KHL131123:KHN131123 JXP131123:JXR131123 JNT131123:JNV131123 JDX131123:JDZ131123 IUB131123:IUD131123 IKF131123:IKH131123 IAJ131123:IAL131123 HQN131123:HQP131123 HGR131123:HGT131123 GWV131123:GWX131123 GMZ131123:GNB131123 GDD131123:GDF131123 FTH131123:FTJ131123 FJL131123:FJN131123 EZP131123:EZR131123 EPT131123:EPV131123 EFX131123:EFZ131123 DWB131123:DWD131123 DMF131123:DMH131123 DCJ131123:DCL131123 CSN131123:CSP131123 CIR131123:CIT131123 BYV131123:BYX131123 BOZ131123:BPB131123 BFD131123:BFF131123 AVH131123:AVJ131123 ALL131123:ALN131123 ABP131123:ABR131123 RT131123:RV131123 HX131123:HZ131123 O131129:Q131129 WUJ65587:WUL65587 WKN65587:WKP65587 WAR65587:WAT65587 VQV65587:VQX65587 VGZ65587:VHB65587 UXD65587:UXF65587 UNH65587:UNJ65587 UDL65587:UDN65587 TTP65587:TTR65587 TJT65587:TJV65587 SZX65587:SZZ65587 SQB65587:SQD65587 SGF65587:SGH65587 RWJ65587:RWL65587 RMN65587:RMP65587 RCR65587:RCT65587 QSV65587:QSX65587 QIZ65587:QJB65587 PZD65587:PZF65587 PPH65587:PPJ65587 PFL65587:PFN65587 OVP65587:OVR65587 OLT65587:OLV65587 OBX65587:OBZ65587 NSB65587:NSD65587 NIF65587:NIH65587 MYJ65587:MYL65587 MON65587:MOP65587 MER65587:MET65587 LUV65587:LUX65587 LKZ65587:LLB65587 LBD65587:LBF65587 KRH65587:KRJ65587 KHL65587:KHN65587 JXP65587:JXR65587 JNT65587:JNV65587 JDX65587:JDZ65587 IUB65587:IUD65587 IKF65587:IKH65587 IAJ65587:IAL65587 HQN65587:HQP65587 HGR65587:HGT65587 GWV65587:GWX65587 GMZ65587:GNB65587 GDD65587:GDF65587 FTH65587:FTJ65587 FJL65587:FJN65587 EZP65587:EZR65587 EPT65587:EPV65587 EFX65587:EFZ65587 DWB65587:DWD65587 DMF65587:DMH65587 DCJ65587:DCL65587 CSN65587:CSP65587 CIR65587:CIT65587 BYV65587:BYX65587 BOZ65587:BPB65587 BFD65587:BFF65587 AVH65587:AVJ65587 ALL65587:ALN65587 ABP65587:ABR65587 RT65587:RV65587 HX65587:HZ65587 O65593:Q65593 WUJ983094:WUL983094 WKN983094:WKP983094 WAR983094:WAT983094 VQV983094:VQX983094 VGZ983094:VHB983094 UXD983094:UXF983094 UNH983094:UNJ983094 UDL983094:UDN983094 TTP983094:TTR983094 TJT983094:TJV983094 SZX983094:SZZ983094 SQB983094:SQD983094 SGF983094:SGH983094 RWJ983094:RWL983094 RMN983094:RMP983094 RCR983094:RCT983094 QSV983094:QSX983094 QIZ983094:QJB983094 PZD983094:PZF983094 PPH983094:PPJ983094 PFL983094:PFN983094 OVP983094:OVR983094 OLT983094:OLV983094 OBX983094:OBZ983094 NSB983094:NSD983094 NIF983094:NIH983094 MYJ983094:MYL983094 MON983094:MOP983094 MER983094:MET983094 LUV983094:LUX983094 LKZ983094:LLB983094 LBD983094:LBF983094 KRH983094:KRJ983094 KHL983094:KHN983094 JXP983094:JXR983094 JNT983094:JNV983094 JDX983094:JDZ983094 IUB983094:IUD983094 IKF983094:IKH983094 IAJ983094:IAL983094 HQN983094:HQP983094 HGR983094:HGT983094 GWV983094:GWX983094 GMZ983094:GNB983094 GDD983094:GDF983094 FTH983094:FTJ983094 FJL983094:FJN983094 EZP983094:EZR983094 EPT983094:EPV983094 EFX983094:EFZ983094 DWB983094:DWD983094 DMF983094:DMH983094 DCJ983094:DCL983094 CSN983094:CSP983094 CIR983094:CIT983094 BYV983094:BYX983094 BOZ983094:BPB983094 BFD983094:BFF983094 AVH983094:AVJ983094 ALL983094:ALN983094 ABP983094:ABR983094 RT983094:RV983094 HX983094:HZ983094 O983100:Q983100 WUJ917558:WUL917558 WKN917558:WKP917558 WAR917558:WAT917558 VQV917558:VQX917558 VGZ917558:VHB917558 UXD917558:UXF917558 UNH917558:UNJ917558 UDL917558:UDN917558 TTP917558:TTR917558 TJT917558:TJV917558 SZX917558:SZZ917558 SQB917558:SQD917558 SGF917558:SGH917558 RWJ917558:RWL917558 RMN917558:RMP917558 RCR917558:RCT917558 QSV917558:QSX917558 QIZ917558:QJB917558 PZD917558:PZF917558 PPH917558:PPJ917558 PFL917558:PFN917558 OVP917558:OVR917558 OLT917558:OLV917558 OBX917558:OBZ917558 NSB917558:NSD917558 NIF917558:NIH917558 MYJ917558:MYL917558 MON917558:MOP917558 MER917558:MET917558 LUV917558:LUX917558 LKZ917558:LLB917558 LBD917558:LBF917558 KRH917558:KRJ917558 KHL917558:KHN917558 JXP917558:JXR917558 JNT917558:JNV917558 JDX917558:JDZ917558 IUB917558:IUD917558 IKF917558:IKH917558 IAJ917558:IAL917558 HQN917558:HQP917558 HGR917558:HGT917558 GWV917558:GWX917558 GMZ917558:GNB917558 GDD917558:GDF917558 FTH917558:FTJ917558 FJL917558:FJN917558 EZP917558:EZR917558 EPT917558:EPV917558 EFX917558:EFZ917558 DWB917558:DWD917558 DMF917558:DMH917558 DCJ917558:DCL917558 CSN917558:CSP917558 CIR917558:CIT917558 BYV917558:BYX917558 BOZ917558:BPB917558 BFD917558:BFF917558 AVH917558:AVJ917558 ALL917558:ALN917558 ABP917558:ABR917558 RT917558:RV917558 HX917558:HZ917558 O917564:Q917564 WUJ852022:WUL852022 WKN852022:WKP852022 WAR852022:WAT852022 VQV852022:VQX852022 VGZ852022:VHB852022 UXD852022:UXF852022 UNH852022:UNJ852022 UDL852022:UDN852022 TTP852022:TTR852022 TJT852022:TJV852022 SZX852022:SZZ852022 SQB852022:SQD852022 SGF852022:SGH852022 RWJ852022:RWL852022 RMN852022:RMP852022 RCR852022:RCT852022 QSV852022:QSX852022 QIZ852022:QJB852022 PZD852022:PZF852022 PPH852022:PPJ852022 PFL852022:PFN852022 OVP852022:OVR852022 OLT852022:OLV852022 OBX852022:OBZ852022 NSB852022:NSD852022 NIF852022:NIH852022 MYJ852022:MYL852022 MON852022:MOP852022 MER852022:MET852022 LUV852022:LUX852022 LKZ852022:LLB852022 LBD852022:LBF852022 KRH852022:KRJ852022 KHL852022:KHN852022 JXP852022:JXR852022 JNT852022:JNV852022 JDX852022:JDZ852022 IUB852022:IUD852022 IKF852022:IKH852022 IAJ852022:IAL852022 HQN852022:HQP852022 HGR852022:HGT852022 GWV852022:GWX852022 GMZ852022:GNB852022 GDD852022:GDF852022 FTH852022:FTJ852022 FJL852022:FJN852022 EZP852022:EZR852022 EPT852022:EPV852022 EFX852022:EFZ852022 DWB852022:DWD852022 DMF852022:DMH852022 DCJ852022:DCL852022 CSN852022:CSP852022 CIR852022:CIT852022 BYV852022:BYX852022 BOZ852022:BPB852022 BFD852022:BFF852022 AVH852022:AVJ852022 ALL852022:ALN852022 ABP852022:ABR852022 RT852022:RV852022 HX852022:HZ852022 O852028:Q852028 WUJ786486:WUL786486 WKN786486:WKP786486 WAR786486:WAT786486 VQV786486:VQX786486 VGZ786486:VHB786486 UXD786486:UXF786486 UNH786486:UNJ786486 UDL786486:UDN786486 TTP786486:TTR786486 TJT786486:TJV786486 SZX786486:SZZ786486 SQB786486:SQD786486 SGF786486:SGH786486 RWJ786486:RWL786486 RMN786486:RMP786486 RCR786486:RCT786486 QSV786486:QSX786486 QIZ786486:QJB786486 PZD786486:PZF786486 PPH786486:PPJ786486 PFL786486:PFN786486 OVP786486:OVR786486 OLT786486:OLV786486 OBX786486:OBZ786486 NSB786486:NSD786486 NIF786486:NIH786486 MYJ786486:MYL786486 MON786486:MOP786486 MER786486:MET786486 LUV786486:LUX786486 LKZ786486:LLB786486 LBD786486:LBF786486 KRH786486:KRJ786486 KHL786486:KHN786486 JXP786486:JXR786486 JNT786486:JNV786486 JDX786486:JDZ786486 IUB786486:IUD786486 IKF786486:IKH786486 IAJ786486:IAL786486 HQN786486:HQP786486 HGR786486:HGT786486 GWV786486:GWX786486 GMZ786486:GNB786486 GDD786486:GDF786486 FTH786486:FTJ786486 FJL786486:FJN786486 EZP786486:EZR786486 EPT786486:EPV786486 EFX786486:EFZ786486 DWB786486:DWD786486 DMF786486:DMH786486 DCJ786486:DCL786486 CSN786486:CSP786486 CIR786486:CIT786486 BYV786486:BYX786486 BOZ786486:BPB786486 BFD786486:BFF786486 AVH786486:AVJ786486 ALL786486:ALN786486 ABP786486:ABR786486 RT786486:RV786486 HX786486:HZ786486 O786492:Q786492 WUJ720950:WUL720950 WKN720950:WKP720950 WAR720950:WAT720950 VQV720950:VQX720950 VGZ720950:VHB720950 UXD720950:UXF720950 UNH720950:UNJ720950 UDL720950:UDN720950 TTP720950:TTR720950 TJT720950:TJV720950 SZX720950:SZZ720950 SQB720950:SQD720950 SGF720950:SGH720950 RWJ720950:RWL720950 RMN720950:RMP720950 RCR720950:RCT720950 QSV720950:QSX720950 QIZ720950:QJB720950 PZD720950:PZF720950 PPH720950:PPJ720950 PFL720950:PFN720950 OVP720950:OVR720950 OLT720950:OLV720950 OBX720950:OBZ720950 NSB720950:NSD720950 NIF720950:NIH720950 MYJ720950:MYL720950 MON720950:MOP720950 MER720950:MET720950 LUV720950:LUX720950 LKZ720950:LLB720950 LBD720950:LBF720950 KRH720950:KRJ720950 KHL720950:KHN720950 JXP720950:JXR720950 JNT720950:JNV720950 JDX720950:JDZ720950 IUB720950:IUD720950 IKF720950:IKH720950 IAJ720950:IAL720950 HQN720950:HQP720950 HGR720950:HGT720950 GWV720950:GWX720950 GMZ720950:GNB720950 GDD720950:GDF720950 FTH720950:FTJ720950 FJL720950:FJN720950 EZP720950:EZR720950 EPT720950:EPV720950 EFX720950:EFZ720950 DWB720950:DWD720950 DMF720950:DMH720950 DCJ720950:DCL720950 CSN720950:CSP720950 CIR720950:CIT720950 BYV720950:BYX720950 BOZ720950:BPB720950 BFD720950:BFF720950 AVH720950:AVJ720950 ALL720950:ALN720950 ABP720950:ABR720950 RT720950:RV720950 HX720950:HZ720950 O720956:Q720956 WUJ655414:WUL655414 WKN655414:WKP655414 WAR655414:WAT655414 VQV655414:VQX655414 VGZ655414:VHB655414 UXD655414:UXF655414 UNH655414:UNJ655414 UDL655414:UDN655414 TTP655414:TTR655414 TJT655414:TJV655414 SZX655414:SZZ655414 SQB655414:SQD655414 SGF655414:SGH655414 RWJ655414:RWL655414 RMN655414:RMP655414 RCR655414:RCT655414 QSV655414:QSX655414 QIZ655414:QJB655414 PZD655414:PZF655414 PPH655414:PPJ655414 PFL655414:PFN655414 OVP655414:OVR655414 OLT655414:OLV655414 OBX655414:OBZ655414 NSB655414:NSD655414 NIF655414:NIH655414 MYJ655414:MYL655414 MON655414:MOP655414 MER655414:MET655414 LUV655414:LUX655414 LKZ655414:LLB655414 LBD655414:LBF655414 KRH655414:KRJ655414 KHL655414:KHN655414 JXP655414:JXR655414 JNT655414:JNV655414 JDX655414:JDZ655414 IUB655414:IUD655414 IKF655414:IKH655414 IAJ655414:IAL655414 HQN655414:HQP655414 HGR655414:HGT655414 GWV655414:GWX655414 GMZ655414:GNB655414 GDD655414:GDF655414 FTH655414:FTJ655414 FJL655414:FJN655414 EZP655414:EZR655414 EPT655414:EPV655414 EFX655414:EFZ655414 DWB655414:DWD655414 DMF655414:DMH655414 DCJ655414:DCL655414 CSN655414:CSP655414 CIR655414:CIT655414 BYV655414:BYX655414 BOZ655414:BPB655414 BFD655414:BFF655414 AVH655414:AVJ655414 ALL655414:ALN655414 ABP655414:ABR655414 RT655414:RV655414 HX655414:HZ655414 O655420:Q655420 WUJ589878:WUL589878 WKN589878:WKP589878 WAR589878:WAT589878 VQV589878:VQX589878 VGZ589878:VHB589878 UXD589878:UXF589878 UNH589878:UNJ589878 UDL589878:UDN589878 TTP589878:TTR589878 TJT589878:TJV589878 SZX589878:SZZ589878 SQB589878:SQD589878 SGF589878:SGH589878 RWJ589878:RWL589878 RMN589878:RMP589878 RCR589878:RCT589878 QSV589878:QSX589878 QIZ589878:QJB589878 PZD589878:PZF589878 PPH589878:PPJ589878 PFL589878:PFN589878 OVP589878:OVR589878 OLT589878:OLV589878 OBX589878:OBZ589878 NSB589878:NSD589878 NIF589878:NIH589878 MYJ589878:MYL589878 MON589878:MOP589878 MER589878:MET589878 LUV589878:LUX589878 LKZ589878:LLB589878 LBD589878:LBF589878 KRH589878:KRJ589878 KHL589878:KHN589878 JXP589878:JXR589878 JNT589878:JNV589878 JDX589878:JDZ589878 IUB589878:IUD589878 IKF589878:IKH589878 IAJ589878:IAL589878 HQN589878:HQP589878 HGR589878:HGT589878 GWV589878:GWX589878 GMZ589878:GNB589878 GDD589878:GDF589878 FTH589878:FTJ589878 FJL589878:FJN589878 EZP589878:EZR589878 EPT589878:EPV589878 EFX589878:EFZ589878 DWB589878:DWD589878 DMF589878:DMH589878 DCJ589878:DCL589878 CSN589878:CSP589878 CIR589878:CIT589878 BYV589878:BYX589878 BOZ589878:BPB589878 BFD589878:BFF589878 AVH589878:AVJ589878 ALL589878:ALN589878 ABP589878:ABR589878 RT589878:RV589878 HX589878:HZ589878 O589884:Q589884 WUJ524342:WUL524342 WKN524342:WKP524342 WAR524342:WAT524342 VQV524342:VQX524342 VGZ524342:VHB524342 UXD524342:UXF524342 UNH524342:UNJ524342 UDL524342:UDN524342 TTP524342:TTR524342 TJT524342:TJV524342 SZX524342:SZZ524342 SQB524342:SQD524342 SGF524342:SGH524342 RWJ524342:RWL524342 RMN524342:RMP524342 RCR524342:RCT524342 QSV524342:QSX524342 QIZ524342:QJB524342 PZD524342:PZF524342 PPH524342:PPJ524342 PFL524342:PFN524342 OVP524342:OVR524342 OLT524342:OLV524342 OBX524342:OBZ524342 NSB524342:NSD524342 NIF524342:NIH524342 MYJ524342:MYL524342 MON524342:MOP524342 MER524342:MET524342 LUV524342:LUX524342 LKZ524342:LLB524342 LBD524342:LBF524342 KRH524342:KRJ524342 KHL524342:KHN524342 JXP524342:JXR524342 JNT524342:JNV524342 JDX524342:JDZ524342 IUB524342:IUD524342 IKF524342:IKH524342 IAJ524342:IAL524342 HQN524342:HQP524342 HGR524342:HGT524342 GWV524342:GWX524342 GMZ524342:GNB524342 GDD524342:GDF524342 FTH524342:FTJ524342 FJL524342:FJN524342 EZP524342:EZR524342 EPT524342:EPV524342 EFX524342:EFZ524342 DWB524342:DWD524342 DMF524342:DMH524342 DCJ524342:DCL524342 CSN524342:CSP524342 CIR524342:CIT524342 BYV524342:BYX524342 BOZ524342:BPB524342 BFD524342:BFF524342 AVH524342:AVJ524342 ALL524342:ALN524342 ABP524342:ABR524342 RT524342:RV524342 HX524342:HZ524342 O524348:Q524348 WUJ458806:WUL458806 WKN458806:WKP458806 WAR458806:WAT458806 VQV458806:VQX458806 VGZ458806:VHB458806 UXD458806:UXF458806 UNH458806:UNJ458806 UDL458806:UDN458806 TTP458806:TTR458806 TJT458806:TJV458806 SZX458806:SZZ458806 SQB458806:SQD458806 SGF458806:SGH458806 RWJ458806:RWL458806 RMN458806:RMP458806 RCR458806:RCT458806 QSV458806:QSX458806 QIZ458806:QJB458806 PZD458806:PZF458806 PPH458806:PPJ458806 PFL458806:PFN458806 OVP458806:OVR458806 OLT458806:OLV458806 OBX458806:OBZ458806 NSB458806:NSD458806 NIF458806:NIH458806 MYJ458806:MYL458806 MON458806:MOP458806 MER458806:MET458806 LUV458806:LUX458806 LKZ458806:LLB458806 LBD458806:LBF458806 KRH458806:KRJ458806 KHL458806:KHN458806 JXP458806:JXR458806 JNT458806:JNV458806 JDX458806:JDZ458806 IUB458806:IUD458806 IKF458806:IKH458806 IAJ458806:IAL458806 HQN458806:HQP458806 HGR458806:HGT458806 GWV458806:GWX458806 GMZ458806:GNB458806 GDD458806:GDF458806 FTH458806:FTJ458806 FJL458806:FJN458806 EZP458806:EZR458806 EPT458806:EPV458806 EFX458806:EFZ458806 DWB458806:DWD458806 DMF458806:DMH458806 DCJ458806:DCL458806 CSN458806:CSP458806 CIR458806:CIT458806 BYV458806:BYX458806 BOZ458806:BPB458806 BFD458806:BFF458806 AVH458806:AVJ458806 ALL458806:ALN458806 ABP458806:ABR458806 RT458806:RV458806 HX458806:HZ458806 O458812:Q458812 WUJ393270:WUL393270 WKN393270:WKP393270 WAR393270:WAT393270 VQV393270:VQX393270 VGZ393270:VHB393270 UXD393270:UXF393270 UNH393270:UNJ393270 UDL393270:UDN393270 TTP393270:TTR393270 TJT393270:TJV393270 SZX393270:SZZ393270 SQB393270:SQD393270 SGF393270:SGH393270 RWJ393270:RWL393270 RMN393270:RMP393270 RCR393270:RCT393270 QSV393270:QSX393270 QIZ393270:QJB393270 PZD393270:PZF393270 PPH393270:PPJ393270 PFL393270:PFN393270 OVP393270:OVR393270 OLT393270:OLV393270 OBX393270:OBZ393270 NSB393270:NSD393270 NIF393270:NIH393270 MYJ393270:MYL393270 MON393270:MOP393270 MER393270:MET393270 LUV393270:LUX393270 LKZ393270:LLB393270 LBD393270:LBF393270 KRH393270:KRJ393270 KHL393270:KHN393270 JXP393270:JXR393270 JNT393270:JNV393270 JDX393270:JDZ393270 IUB393270:IUD393270 IKF393270:IKH393270 IAJ393270:IAL393270 HQN393270:HQP393270 HGR393270:HGT393270 GWV393270:GWX393270 GMZ393270:GNB393270 GDD393270:GDF393270 FTH393270:FTJ393270 FJL393270:FJN393270 EZP393270:EZR393270 EPT393270:EPV393270 EFX393270:EFZ393270 DWB393270:DWD393270 DMF393270:DMH393270 DCJ393270:DCL393270 CSN393270:CSP393270 CIR393270:CIT393270 BYV393270:BYX393270 BOZ393270:BPB393270 BFD393270:BFF393270 AVH393270:AVJ393270 ALL393270:ALN393270 ABP393270:ABR393270 RT393270:RV393270 HX393270:HZ393270 O393276:Q393276 WUJ327734:WUL327734 WKN327734:WKP327734 WAR327734:WAT327734 VQV327734:VQX327734 VGZ327734:VHB327734 UXD327734:UXF327734 UNH327734:UNJ327734 UDL327734:UDN327734 TTP327734:TTR327734 TJT327734:TJV327734 SZX327734:SZZ327734 SQB327734:SQD327734 SGF327734:SGH327734 RWJ327734:RWL327734 RMN327734:RMP327734 RCR327734:RCT327734 QSV327734:QSX327734 QIZ327734:QJB327734 PZD327734:PZF327734 PPH327734:PPJ327734 PFL327734:PFN327734 OVP327734:OVR327734 OLT327734:OLV327734 OBX327734:OBZ327734 NSB327734:NSD327734 NIF327734:NIH327734 MYJ327734:MYL327734 MON327734:MOP327734 MER327734:MET327734 LUV327734:LUX327734 LKZ327734:LLB327734 LBD327734:LBF327734 KRH327734:KRJ327734 KHL327734:KHN327734 JXP327734:JXR327734 JNT327734:JNV327734 JDX327734:JDZ327734 IUB327734:IUD327734 IKF327734:IKH327734 IAJ327734:IAL327734 HQN327734:HQP327734 HGR327734:HGT327734 GWV327734:GWX327734 GMZ327734:GNB327734 GDD327734:GDF327734 FTH327734:FTJ327734 FJL327734:FJN327734 EZP327734:EZR327734 EPT327734:EPV327734 EFX327734:EFZ327734 DWB327734:DWD327734 DMF327734:DMH327734 DCJ327734:DCL327734 CSN327734:CSP327734 CIR327734:CIT327734 BYV327734:BYX327734 BOZ327734:BPB327734 BFD327734:BFF327734 AVH327734:AVJ327734 ALL327734:ALN327734 ABP327734:ABR327734 RT327734:RV327734 HX327734:HZ327734 O327740:Q327740 WUJ262198:WUL262198 WKN262198:WKP262198 WAR262198:WAT262198 VQV262198:VQX262198 VGZ262198:VHB262198 UXD262198:UXF262198 UNH262198:UNJ262198 UDL262198:UDN262198 TTP262198:TTR262198 TJT262198:TJV262198 SZX262198:SZZ262198 SQB262198:SQD262198 SGF262198:SGH262198 RWJ262198:RWL262198 RMN262198:RMP262198 RCR262198:RCT262198 QSV262198:QSX262198 QIZ262198:QJB262198 PZD262198:PZF262198 PPH262198:PPJ262198 PFL262198:PFN262198 OVP262198:OVR262198 OLT262198:OLV262198 OBX262198:OBZ262198 NSB262198:NSD262198 NIF262198:NIH262198 MYJ262198:MYL262198 MON262198:MOP262198 MER262198:MET262198 LUV262198:LUX262198 LKZ262198:LLB262198 LBD262198:LBF262198 KRH262198:KRJ262198 KHL262198:KHN262198 JXP262198:JXR262198 JNT262198:JNV262198 JDX262198:JDZ262198 IUB262198:IUD262198 IKF262198:IKH262198 IAJ262198:IAL262198 HQN262198:HQP262198 HGR262198:HGT262198 GWV262198:GWX262198 GMZ262198:GNB262198 GDD262198:GDF262198 FTH262198:FTJ262198 FJL262198:FJN262198 EZP262198:EZR262198 EPT262198:EPV262198 EFX262198:EFZ262198 DWB262198:DWD262198 DMF262198:DMH262198 DCJ262198:DCL262198 CSN262198:CSP262198 CIR262198:CIT262198 BYV262198:BYX262198 BOZ262198:BPB262198 BFD262198:BFF262198 AVH262198:AVJ262198 ALL262198:ALN262198 ABP262198:ABR262198 RT262198:RV262198 HX262198:HZ262198 O262204:Q262204 WUJ196662:WUL196662 WKN196662:WKP196662 WAR196662:WAT196662 VQV196662:VQX196662 VGZ196662:VHB196662 UXD196662:UXF196662 UNH196662:UNJ196662 UDL196662:UDN196662 TTP196662:TTR196662 TJT196662:TJV196662 SZX196662:SZZ196662 SQB196662:SQD196662 SGF196662:SGH196662 RWJ196662:RWL196662 RMN196662:RMP196662 RCR196662:RCT196662 QSV196662:QSX196662 QIZ196662:QJB196662 PZD196662:PZF196662 PPH196662:PPJ196662 PFL196662:PFN196662 OVP196662:OVR196662 OLT196662:OLV196662 OBX196662:OBZ196662 NSB196662:NSD196662 NIF196662:NIH196662 MYJ196662:MYL196662 MON196662:MOP196662 MER196662:MET196662 LUV196662:LUX196662 LKZ196662:LLB196662 LBD196662:LBF196662 KRH196662:KRJ196662 KHL196662:KHN196662 JXP196662:JXR196662 JNT196662:JNV196662 JDX196662:JDZ196662 IUB196662:IUD196662 IKF196662:IKH196662 IAJ196662:IAL196662 HQN196662:HQP196662 HGR196662:HGT196662 GWV196662:GWX196662 GMZ196662:GNB196662 GDD196662:GDF196662 FTH196662:FTJ196662 FJL196662:FJN196662 EZP196662:EZR196662 EPT196662:EPV196662 EFX196662:EFZ196662 DWB196662:DWD196662 DMF196662:DMH196662 DCJ196662:DCL196662 CSN196662:CSP196662 CIR196662:CIT196662 BYV196662:BYX196662 BOZ196662:BPB196662 BFD196662:BFF196662 AVH196662:AVJ196662 ALL196662:ALN196662 ABP196662:ABR196662 RT196662:RV196662 HX196662:HZ196662 O196668:Q196668 WUJ131126:WUL131126 WKN131126:WKP131126 WAR131126:WAT131126 VQV131126:VQX131126 VGZ131126:VHB131126 UXD131126:UXF131126 UNH131126:UNJ131126 UDL131126:UDN131126 TTP131126:TTR131126 TJT131126:TJV131126 SZX131126:SZZ131126 SQB131126:SQD131126 SGF131126:SGH131126 RWJ131126:RWL131126 RMN131126:RMP131126 RCR131126:RCT131126 QSV131126:QSX131126 QIZ131126:QJB131126 PZD131126:PZF131126 PPH131126:PPJ131126 PFL131126:PFN131126 OVP131126:OVR131126 OLT131126:OLV131126 OBX131126:OBZ131126 NSB131126:NSD131126 NIF131126:NIH131126 MYJ131126:MYL131126 MON131126:MOP131126 MER131126:MET131126 LUV131126:LUX131126 LKZ131126:LLB131126 LBD131126:LBF131126 KRH131126:KRJ131126 KHL131126:KHN131126 JXP131126:JXR131126 JNT131126:JNV131126 JDX131126:JDZ131126 IUB131126:IUD131126 IKF131126:IKH131126 IAJ131126:IAL131126 HQN131126:HQP131126 HGR131126:HGT131126 GWV131126:GWX131126 GMZ131126:GNB131126 GDD131126:GDF131126 FTH131126:FTJ131126 FJL131126:FJN131126 EZP131126:EZR131126 EPT131126:EPV131126 EFX131126:EFZ131126 DWB131126:DWD131126 DMF131126:DMH131126 DCJ131126:DCL131126 CSN131126:CSP131126 CIR131126:CIT131126 BYV131126:BYX131126 BOZ131126:BPB131126 BFD131126:BFF131126 AVH131126:AVJ131126 ALL131126:ALN131126 ABP131126:ABR131126 RT131126:RV131126 HX131126:HZ131126 O131132:Q131132 WUJ65590:WUL65590 WKN65590:WKP65590 WAR65590:WAT65590 VQV65590:VQX65590 VGZ65590:VHB65590 UXD65590:UXF65590 UNH65590:UNJ65590 UDL65590:UDN65590 TTP65590:TTR65590 TJT65590:TJV65590 SZX65590:SZZ65590 SQB65590:SQD65590 SGF65590:SGH65590 RWJ65590:RWL65590 RMN65590:RMP65590 RCR65590:RCT65590 QSV65590:QSX65590 QIZ65590:QJB65590 PZD65590:PZF65590 PPH65590:PPJ65590 PFL65590:PFN65590 OVP65590:OVR65590 OLT65590:OLV65590 OBX65590:OBZ65590 NSB65590:NSD65590 NIF65590:NIH65590 MYJ65590:MYL65590 MON65590:MOP65590 MER65590:MET65590 LUV65590:LUX65590 LKZ65590:LLB65590 LBD65590:LBF65590 KRH65590:KRJ65590 KHL65590:KHN65590 JXP65590:JXR65590 JNT65590:JNV65590 JDX65590:JDZ65590 IUB65590:IUD65590 IKF65590:IKH65590 IAJ65590:IAL65590 HQN65590:HQP65590 HGR65590:HGT65590 GWV65590:GWX65590 GMZ65590:GNB65590 GDD65590:GDF65590 FTH65590:FTJ65590 FJL65590:FJN65590 EZP65590:EZR65590 EPT65590:EPV65590 EFX65590:EFZ65590 DWB65590:DWD65590 DMF65590:DMH65590 DCJ65590:DCL65590 CSN65590:CSP65590 CIR65590:CIT65590 BYV65590:BYX65590 BOZ65590:BPB65590 BFD65590:BFF65590 AVH65590:AVJ65590 ALL65590:ALN65590 ABP65590:ABR65590 RT65590:RV65590 HX65590:HZ65590 O65596:Q65596 WUJ983088:WUL983088 WKN983088:WKP983088 WAR983088:WAT983088 VQV983088:VQX983088 VGZ983088:VHB983088 UXD983088:UXF983088 UNH983088:UNJ983088 UDL983088:UDN983088 TTP983088:TTR983088 TJT983088:TJV983088 SZX983088:SZZ983088 SQB983088:SQD983088 SGF983088:SGH983088 RWJ983088:RWL983088 RMN983088:RMP983088 RCR983088:RCT983088 QSV983088:QSX983088 QIZ983088:QJB983088 PZD983088:PZF983088 PPH983088:PPJ983088 PFL983088:PFN983088 OVP983088:OVR983088 OLT983088:OLV983088 OBX983088:OBZ983088 NSB983088:NSD983088 NIF983088:NIH983088 MYJ983088:MYL983088 MON983088:MOP983088 MER983088:MET983088 LUV983088:LUX983088 LKZ983088:LLB983088 LBD983088:LBF983088 KRH983088:KRJ983088 KHL983088:KHN983088 JXP983088:JXR983088 JNT983088:JNV983088 JDX983088:JDZ983088 IUB983088:IUD983088 IKF983088:IKH983088 IAJ983088:IAL983088 HQN983088:HQP983088 HGR983088:HGT983088 GWV983088:GWX983088 GMZ983088:GNB983088 GDD983088:GDF983088 FTH983088:FTJ983088 FJL983088:FJN983088 EZP983088:EZR983088 EPT983088:EPV983088 EFX983088:EFZ983088 DWB983088:DWD983088 DMF983088:DMH983088 DCJ983088:DCL983088 CSN983088:CSP983088 CIR983088:CIT983088 BYV983088:BYX983088 BOZ983088:BPB983088 BFD983088:BFF983088 AVH983088:AVJ983088 ALL983088:ALN983088 ABP983088:ABR983088 RT983088:RV983088 HX983088:HZ983088 O983094:Q983094 WUJ917552:WUL917552 WKN917552:WKP917552 WAR917552:WAT917552 VQV917552:VQX917552 VGZ917552:VHB917552 UXD917552:UXF917552 UNH917552:UNJ917552 UDL917552:UDN917552 TTP917552:TTR917552 TJT917552:TJV917552 SZX917552:SZZ917552 SQB917552:SQD917552 SGF917552:SGH917552 RWJ917552:RWL917552 RMN917552:RMP917552 RCR917552:RCT917552 QSV917552:QSX917552 QIZ917552:QJB917552 PZD917552:PZF917552 PPH917552:PPJ917552 PFL917552:PFN917552 OVP917552:OVR917552 OLT917552:OLV917552 OBX917552:OBZ917552 NSB917552:NSD917552 NIF917552:NIH917552 MYJ917552:MYL917552 MON917552:MOP917552 MER917552:MET917552 LUV917552:LUX917552 LKZ917552:LLB917552 LBD917552:LBF917552 KRH917552:KRJ917552 KHL917552:KHN917552 JXP917552:JXR917552 JNT917552:JNV917552 JDX917552:JDZ917552 IUB917552:IUD917552 IKF917552:IKH917552 IAJ917552:IAL917552 HQN917552:HQP917552 HGR917552:HGT917552 GWV917552:GWX917552 GMZ917552:GNB917552 GDD917552:GDF917552 FTH917552:FTJ917552 FJL917552:FJN917552 EZP917552:EZR917552 EPT917552:EPV917552 EFX917552:EFZ917552 DWB917552:DWD917552 DMF917552:DMH917552 DCJ917552:DCL917552 CSN917552:CSP917552 CIR917552:CIT917552 BYV917552:BYX917552 BOZ917552:BPB917552 BFD917552:BFF917552 AVH917552:AVJ917552 ALL917552:ALN917552 ABP917552:ABR917552 RT917552:RV917552 HX917552:HZ917552 O917558:Q917558 WUJ852016:WUL852016 WKN852016:WKP852016 WAR852016:WAT852016 VQV852016:VQX852016 VGZ852016:VHB852016 UXD852016:UXF852016 UNH852016:UNJ852016 UDL852016:UDN852016 TTP852016:TTR852016 TJT852016:TJV852016 SZX852016:SZZ852016 SQB852016:SQD852016 SGF852016:SGH852016 RWJ852016:RWL852016 RMN852016:RMP852016 RCR852016:RCT852016 QSV852016:QSX852016 QIZ852016:QJB852016 PZD852016:PZF852016 PPH852016:PPJ852016 PFL852016:PFN852016 OVP852016:OVR852016 OLT852016:OLV852016 OBX852016:OBZ852016 NSB852016:NSD852016 NIF852016:NIH852016 MYJ852016:MYL852016 MON852016:MOP852016 MER852016:MET852016 LUV852016:LUX852016 LKZ852016:LLB852016 LBD852016:LBF852016 KRH852016:KRJ852016 KHL852016:KHN852016 JXP852016:JXR852016 JNT852016:JNV852016 JDX852016:JDZ852016 IUB852016:IUD852016 IKF852016:IKH852016 IAJ852016:IAL852016 HQN852016:HQP852016 HGR852016:HGT852016 GWV852016:GWX852016 GMZ852016:GNB852016 GDD852016:GDF852016 FTH852016:FTJ852016 FJL852016:FJN852016 EZP852016:EZR852016 EPT852016:EPV852016 EFX852016:EFZ852016 DWB852016:DWD852016 DMF852016:DMH852016 DCJ852016:DCL852016 CSN852016:CSP852016 CIR852016:CIT852016 BYV852016:BYX852016 BOZ852016:BPB852016 BFD852016:BFF852016 AVH852016:AVJ852016 ALL852016:ALN852016 ABP852016:ABR852016 RT852016:RV852016 HX852016:HZ852016 O852022:Q852022 WUJ786480:WUL786480 WKN786480:WKP786480 WAR786480:WAT786480 VQV786480:VQX786480 VGZ786480:VHB786480 UXD786480:UXF786480 UNH786480:UNJ786480 UDL786480:UDN786480 TTP786480:TTR786480 TJT786480:TJV786480 SZX786480:SZZ786480 SQB786480:SQD786480 SGF786480:SGH786480 RWJ786480:RWL786480 RMN786480:RMP786480 RCR786480:RCT786480 QSV786480:QSX786480 QIZ786480:QJB786480 PZD786480:PZF786480 PPH786480:PPJ786480 PFL786480:PFN786480 OVP786480:OVR786480 OLT786480:OLV786480 OBX786480:OBZ786480 NSB786480:NSD786480 NIF786480:NIH786480 MYJ786480:MYL786480 MON786480:MOP786480 MER786480:MET786480 LUV786480:LUX786480 LKZ786480:LLB786480 LBD786480:LBF786480 KRH786480:KRJ786480 KHL786480:KHN786480 JXP786480:JXR786480 JNT786480:JNV786480 JDX786480:JDZ786480 IUB786480:IUD786480 IKF786480:IKH786480 IAJ786480:IAL786480 HQN786480:HQP786480 HGR786480:HGT786480 GWV786480:GWX786480 GMZ786480:GNB786480 GDD786480:GDF786480 FTH786480:FTJ786480 FJL786480:FJN786480 EZP786480:EZR786480 EPT786480:EPV786480 EFX786480:EFZ786480 DWB786480:DWD786480 DMF786480:DMH786480 DCJ786480:DCL786480 CSN786480:CSP786480 CIR786480:CIT786480 BYV786480:BYX786480 BOZ786480:BPB786480 BFD786480:BFF786480 AVH786480:AVJ786480 ALL786480:ALN786480 ABP786480:ABR786480 RT786480:RV786480 HX786480:HZ786480 O786486:Q786486 WUJ720944:WUL720944 WKN720944:WKP720944 WAR720944:WAT720944 VQV720944:VQX720944 VGZ720944:VHB720944 UXD720944:UXF720944 UNH720944:UNJ720944 UDL720944:UDN720944 TTP720944:TTR720944 TJT720944:TJV720944 SZX720944:SZZ720944 SQB720944:SQD720944 SGF720944:SGH720944 RWJ720944:RWL720944 RMN720944:RMP720944 RCR720944:RCT720944 QSV720944:QSX720944 QIZ720944:QJB720944 PZD720944:PZF720944 PPH720944:PPJ720944 PFL720944:PFN720944 OVP720944:OVR720944 OLT720944:OLV720944 OBX720944:OBZ720944 NSB720944:NSD720944 NIF720944:NIH720944 MYJ720944:MYL720944 MON720944:MOP720944 MER720944:MET720944 LUV720944:LUX720944 LKZ720944:LLB720944 LBD720944:LBF720944 KRH720944:KRJ720944 KHL720944:KHN720944 JXP720944:JXR720944 JNT720944:JNV720944 JDX720944:JDZ720944 IUB720944:IUD720944 IKF720944:IKH720944 IAJ720944:IAL720944 HQN720944:HQP720944 HGR720944:HGT720944 GWV720944:GWX720944 GMZ720944:GNB720944 GDD720944:GDF720944 FTH720944:FTJ720944 FJL720944:FJN720944 EZP720944:EZR720944 EPT720944:EPV720944 EFX720944:EFZ720944 DWB720944:DWD720944 DMF720944:DMH720944 DCJ720944:DCL720944 CSN720944:CSP720944 CIR720944:CIT720944 BYV720944:BYX720944 BOZ720944:BPB720944 BFD720944:BFF720944 AVH720944:AVJ720944 ALL720944:ALN720944 ABP720944:ABR720944 RT720944:RV720944 HX720944:HZ720944 O720950:Q720950 WUJ655408:WUL655408 WKN655408:WKP655408 WAR655408:WAT655408 VQV655408:VQX655408 VGZ655408:VHB655408 UXD655408:UXF655408 UNH655408:UNJ655408 UDL655408:UDN655408 TTP655408:TTR655408 TJT655408:TJV655408 SZX655408:SZZ655408 SQB655408:SQD655408 SGF655408:SGH655408 RWJ655408:RWL655408 RMN655408:RMP655408 RCR655408:RCT655408 QSV655408:QSX655408 QIZ655408:QJB655408 PZD655408:PZF655408 PPH655408:PPJ655408 PFL655408:PFN655408 OVP655408:OVR655408 OLT655408:OLV655408 OBX655408:OBZ655408 NSB655408:NSD655408 NIF655408:NIH655408 MYJ655408:MYL655408 MON655408:MOP655408 MER655408:MET655408 LUV655408:LUX655408 LKZ655408:LLB655408 LBD655408:LBF655408 KRH655408:KRJ655408 KHL655408:KHN655408 JXP655408:JXR655408 JNT655408:JNV655408 JDX655408:JDZ655408 IUB655408:IUD655408 IKF655408:IKH655408 IAJ655408:IAL655408 HQN655408:HQP655408 HGR655408:HGT655408 GWV655408:GWX655408 GMZ655408:GNB655408 GDD655408:GDF655408 FTH655408:FTJ655408 FJL655408:FJN655408 EZP655408:EZR655408 EPT655408:EPV655408 EFX655408:EFZ655408 DWB655408:DWD655408 DMF655408:DMH655408 DCJ655408:DCL655408 CSN655408:CSP655408 CIR655408:CIT655408 BYV655408:BYX655408 BOZ655408:BPB655408 BFD655408:BFF655408 AVH655408:AVJ655408 ALL655408:ALN655408 ABP655408:ABR655408 RT655408:RV655408 HX655408:HZ655408 O655414:Q655414 WUJ589872:WUL589872 WKN589872:WKP589872 WAR589872:WAT589872 VQV589872:VQX589872 VGZ589872:VHB589872 UXD589872:UXF589872 UNH589872:UNJ589872 UDL589872:UDN589872 TTP589872:TTR589872 TJT589872:TJV589872 SZX589872:SZZ589872 SQB589872:SQD589872 SGF589872:SGH589872 RWJ589872:RWL589872 RMN589872:RMP589872 RCR589872:RCT589872 QSV589872:QSX589872 QIZ589872:QJB589872 PZD589872:PZF589872 PPH589872:PPJ589872 PFL589872:PFN589872 OVP589872:OVR589872 OLT589872:OLV589872 OBX589872:OBZ589872 NSB589872:NSD589872 NIF589872:NIH589872 MYJ589872:MYL589872 MON589872:MOP589872 MER589872:MET589872 LUV589872:LUX589872 LKZ589872:LLB589872 LBD589872:LBF589872 KRH589872:KRJ589872 KHL589872:KHN589872 JXP589872:JXR589872 JNT589872:JNV589872 JDX589872:JDZ589872 IUB589872:IUD589872 IKF589872:IKH589872 IAJ589872:IAL589872 HQN589872:HQP589872 HGR589872:HGT589872 GWV589872:GWX589872 GMZ589872:GNB589872 GDD589872:GDF589872 FTH589872:FTJ589872 FJL589872:FJN589872 EZP589872:EZR589872 EPT589872:EPV589872 EFX589872:EFZ589872 DWB589872:DWD589872 DMF589872:DMH589872 DCJ589872:DCL589872 CSN589872:CSP589872 CIR589872:CIT589872 BYV589872:BYX589872 BOZ589872:BPB589872 BFD589872:BFF589872 AVH589872:AVJ589872 ALL589872:ALN589872 ABP589872:ABR589872 RT589872:RV589872 HX589872:HZ589872 O589878:Q589878 WUJ524336:WUL524336 WKN524336:WKP524336 WAR524336:WAT524336 VQV524336:VQX524336 VGZ524336:VHB524336 UXD524336:UXF524336 UNH524336:UNJ524336 UDL524336:UDN524336 TTP524336:TTR524336 TJT524336:TJV524336 SZX524336:SZZ524336 SQB524336:SQD524336 SGF524336:SGH524336 RWJ524336:RWL524336 RMN524336:RMP524336 RCR524336:RCT524336 QSV524336:QSX524336 QIZ524336:QJB524336 PZD524336:PZF524336 PPH524336:PPJ524336 PFL524336:PFN524336 OVP524336:OVR524336 OLT524336:OLV524336 OBX524336:OBZ524336 NSB524336:NSD524336 NIF524336:NIH524336 MYJ524336:MYL524336 MON524336:MOP524336 MER524336:MET524336 LUV524336:LUX524336 LKZ524336:LLB524336 LBD524336:LBF524336 KRH524336:KRJ524336 KHL524336:KHN524336 JXP524336:JXR524336 JNT524336:JNV524336 JDX524336:JDZ524336 IUB524336:IUD524336 IKF524336:IKH524336 IAJ524336:IAL524336 HQN524336:HQP524336 HGR524336:HGT524336 GWV524336:GWX524336 GMZ524336:GNB524336 GDD524336:GDF524336 FTH524336:FTJ524336 FJL524336:FJN524336 EZP524336:EZR524336 EPT524336:EPV524336 EFX524336:EFZ524336 DWB524336:DWD524336 DMF524336:DMH524336 DCJ524336:DCL524336 CSN524336:CSP524336 CIR524336:CIT524336 BYV524336:BYX524336 BOZ524336:BPB524336 BFD524336:BFF524336 AVH524336:AVJ524336 ALL524336:ALN524336 ABP524336:ABR524336 RT524336:RV524336 HX524336:HZ524336 O524342:Q524342 WUJ458800:WUL458800 WKN458800:WKP458800 WAR458800:WAT458800 VQV458800:VQX458800 VGZ458800:VHB458800 UXD458800:UXF458800 UNH458800:UNJ458800 UDL458800:UDN458800 TTP458800:TTR458800 TJT458800:TJV458800 SZX458800:SZZ458800 SQB458800:SQD458800 SGF458800:SGH458800 RWJ458800:RWL458800 RMN458800:RMP458800 RCR458800:RCT458800 QSV458800:QSX458800 QIZ458800:QJB458800 PZD458800:PZF458800 PPH458800:PPJ458800 PFL458800:PFN458800 OVP458800:OVR458800 OLT458800:OLV458800 OBX458800:OBZ458800 NSB458800:NSD458800 NIF458800:NIH458800 MYJ458800:MYL458800 MON458800:MOP458800 MER458800:MET458800 LUV458800:LUX458800 LKZ458800:LLB458800 LBD458800:LBF458800 KRH458800:KRJ458800 KHL458800:KHN458800 JXP458800:JXR458800 JNT458800:JNV458800 JDX458800:JDZ458800 IUB458800:IUD458800 IKF458800:IKH458800 IAJ458800:IAL458800 HQN458800:HQP458800 HGR458800:HGT458800 GWV458800:GWX458800 GMZ458800:GNB458800 GDD458800:GDF458800 FTH458800:FTJ458800 FJL458800:FJN458800 EZP458800:EZR458800 EPT458800:EPV458800 EFX458800:EFZ458800 DWB458800:DWD458800 DMF458800:DMH458800 DCJ458800:DCL458800 CSN458800:CSP458800 CIR458800:CIT458800 BYV458800:BYX458800 BOZ458800:BPB458800 BFD458800:BFF458800 AVH458800:AVJ458800 ALL458800:ALN458800 ABP458800:ABR458800 RT458800:RV458800 HX458800:HZ458800 O458806:Q458806 WUJ393264:WUL393264 WKN393264:WKP393264 WAR393264:WAT393264 VQV393264:VQX393264 VGZ393264:VHB393264 UXD393264:UXF393264 UNH393264:UNJ393264 UDL393264:UDN393264 TTP393264:TTR393264 TJT393264:TJV393264 SZX393264:SZZ393264 SQB393264:SQD393264 SGF393264:SGH393264 RWJ393264:RWL393264 RMN393264:RMP393264 RCR393264:RCT393264 QSV393264:QSX393264 QIZ393264:QJB393264 PZD393264:PZF393264 PPH393264:PPJ393264 PFL393264:PFN393264 OVP393264:OVR393264 OLT393264:OLV393264 OBX393264:OBZ393264 NSB393264:NSD393264 NIF393264:NIH393264 MYJ393264:MYL393264 MON393264:MOP393264 MER393264:MET393264 LUV393264:LUX393264 LKZ393264:LLB393264 LBD393264:LBF393264 KRH393264:KRJ393264 KHL393264:KHN393264 JXP393264:JXR393264 JNT393264:JNV393264 JDX393264:JDZ393264 IUB393264:IUD393264 IKF393264:IKH393264 IAJ393264:IAL393264 HQN393264:HQP393264 HGR393264:HGT393264 GWV393264:GWX393264 GMZ393264:GNB393264 GDD393264:GDF393264 FTH393264:FTJ393264 FJL393264:FJN393264 EZP393264:EZR393264 EPT393264:EPV393264 EFX393264:EFZ393264 DWB393264:DWD393264 DMF393264:DMH393264 DCJ393264:DCL393264 CSN393264:CSP393264 CIR393264:CIT393264 BYV393264:BYX393264 BOZ393264:BPB393264 BFD393264:BFF393264 AVH393264:AVJ393264 ALL393264:ALN393264 ABP393264:ABR393264 RT393264:RV393264 HX393264:HZ393264 O393270:Q393270 WUJ327728:WUL327728 WKN327728:WKP327728 WAR327728:WAT327728 VQV327728:VQX327728 VGZ327728:VHB327728 UXD327728:UXF327728 UNH327728:UNJ327728 UDL327728:UDN327728 TTP327728:TTR327728 TJT327728:TJV327728 SZX327728:SZZ327728 SQB327728:SQD327728 SGF327728:SGH327728 RWJ327728:RWL327728 RMN327728:RMP327728 RCR327728:RCT327728 QSV327728:QSX327728 QIZ327728:QJB327728 PZD327728:PZF327728 PPH327728:PPJ327728 PFL327728:PFN327728 OVP327728:OVR327728 OLT327728:OLV327728 OBX327728:OBZ327728 NSB327728:NSD327728 NIF327728:NIH327728 MYJ327728:MYL327728 MON327728:MOP327728 MER327728:MET327728 LUV327728:LUX327728 LKZ327728:LLB327728 LBD327728:LBF327728 KRH327728:KRJ327728 KHL327728:KHN327728 JXP327728:JXR327728 JNT327728:JNV327728 JDX327728:JDZ327728 IUB327728:IUD327728 IKF327728:IKH327728 IAJ327728:IAL327728 HQN327728:HQP327728 HGR327728:HGT327728 GWV327728:GWX327728 GMZ327728:GNB327728 GDD327728:GDF327728 FTH327728:FTJ327728 FJL327728:FJN327728 EZP327728:EZR327728 EPT327728:EPV327728 EFX327728:EFZ327728 DWB327728:DWD327728 DMF327728:DMH327728 DCJ327728:DCL327728 CSN327728:CSP327728 CIR327728:CIT327728 BYV327728:BYX327728 BOZ327728:BPB327728 BFD327728:BFF327728 AVH327728:AVJ327728 ALL327728:ALN327728 ABP327728:ABR327728 RT327728:RV327728 HX327728:HZ327728 O327734:Q327734 WUJ262192:WUL262192 WKN262192:WKP262192 WAR262192:WAT262192 VQV262192:VQX262192 VGZ262192:VHB262192 UXD262192:UXF262192 UNH262192:UNJ262192 UDL262192:UDN262192 TTP262192:TTR262192 TJT262192:TJV262192 SZX262192:SZZ262192 SQB262192:SQD262192 SGF262192:SGH262192 RWJ262192:RWL262192 RMN262192:RMP262192 RCR262192:RCT262192 QSV262192:QSX262192 QIZ262192:QJB262192 PZD262192:PZF262192 PPH262192:PPJ262192 PFL262192:PFN262192 OVP262192:OVR262192 OLT262192:OLV262192 OBX262192:OBZ262192 NSB262192:NSD262192 NIF262192:NIH262192 MYJ262192:MYL262192 MON262192:MOP262192 MER262192:MET262192 LUV262192:LUX262192 LKZ262192:LLB262192 LBD262192:LBF262192 KRH262192:KRJ262192 KHL262192:KHN262192 JXP262192:JXR262192 JNT262192:JNV262192 JDX262192:JDZ262192 IUB262192:IUD262192 IKF262192:IKH262192 IAJ262192:IAL262192 HQN262192:HQP262192 HGR262192:HGT262192 GWV262192:GWX262192 GMZ262192:GNB262192 GDD262192:GDF262192 FTH262192:FTJ262192 FJL262192:FJN262192 EZP262192:EZR262192 EPT262192:EPV262192 EFX262192:EFZ262192 DWB262192:DWD262192 DMF262192:DMH262192 DCJ262192:DCL262192 CSN262192:CSP262192 CIR262192:CIT262192 BYV262192:BYX262192 BOZ262192:BPB262192 BFD262192:BFF262192 AVH262192:AVJ262192 ALL262192:ALN262192 ABP262192:ABR262192 RT262192:RV262192 HX262192:HZ262192 O262198:Q262198 WUJ196656:WUL196656 WKN196656:WKP196656 WAR196656:WAT196656 VQV196656:VQX196656 VGZ196656:VHB196656 UXD196656:UXF196656 UNH196656:UNJ196656 UDL196656:UDN196656 TTP196656:TTR196656 TJT196656:TJV196656 SZX196656:SZZ196656 SQB196656:SQD196656 SGF196656:SGH196656 RWJ196656:RWL196656 RMN196656:RMP196656 RCR196656:RCT196656 QSV196656:QSX196656 QIZ196656:QJB196656 PZD196656:PZF196656 PPH196656:PPJ196656 PFL196656:PFN196656 OVP196656:OVR196656 OLT196656:OLV196656 OBX196656:OBZ196656 NSB196656:NSD196656 NIF196656:NIH196656 MYJ196656:MYL196656 MON196656:MOP196656 MER196656:MET196656 LUV196656:LUX196656 LKZ196656:LLB196656 LBD196656:LBF196656 KRH196656:KRJ196656 KHL196656:KHN196656 JXP196656:JXR196656 JNT196656:JNV196656 JDX196656:JDZ196656 IUB196656:IUD196656 IKF196656:IKH196656 IAJ196656:IAL196656 HQN196656:HQP196656 HGR196656:HGT196656 GWV196656:GWX196656 GMZ196656:GNB196656 GDD196656:GDF196656 FTH196656:FTJ196656 FJL196656:FJN196656 EZP196656:EZR196656 EPT196656:EPV196656 EFX196656:EFZ196656 DWB196656:DWD196656 DMF196656:DMH196656 DCJ196656:DCL196656 CSN196656:CSP196656 CIR196656:CIT196656 BYV196656:BYX196656 BOZ196656:BPB196656 BFD196656:BFF196656 AVH196656:AVJ196656 ALL196656:ALN196656 ABP196656:ABR196656 RT196656:RV196656 HX196656:HZ196656 O196662:Q196662 WUJ131120:WUL131120 WKN131120:WKP131120 WAR131120:WAT131120 VQV131120:VQX131120 VGZ131120:VHB131120 UXD131120:UXF131120 UNH131120:UNJ131120 UDL131120:UDN131120 TTP131120:TTR131120 TJT131120:TJV131120 SZX131120:SZZ131120 SQB131120:SQD131120 SGF131120:SGH131120 RWJ131120:RWL131120 RMN131120:RMP131120 RCR131120:RCT131120 QSV131120:QSX131120 QIZ131120:QJB131120 PZD131120:PZF131120 PPH131120:PPJ131120 PFL131120:PFN131120 OVP131120:OVR131120 OLT131120:OLV131120 OBX131120:OBZ131120 NSB131120:NSD131120 NIF131120:NIH131120 MYJ131120:MYL131120 MON131120:MOP131120 MER131120:MET131120 LUV131120:LUX131120 LKZ131120:LLB131120 LBD131120:LBF131120 KRH131120:KRJ131120 KHL131120:KHN131120 JXP131120:JXR131120 JNT131120:JNV131120 JDX131120:JDZ131120 IUB131120:IUD131120 IKF131120:IKH131120 IAJ131120:IAL131120 HQN131120:HQP131120 HGR131120:HGT131120 GWV131120:GWX131120 GMZ131120:GNB131120 GDD131120:GDF131120 FTH131120:FTJ131120 FJL131120:FJN131120 EZP131120:EZR131120 EPT131120:EPV131120 EFX131120:EFZ131120 DWB131120:DWD131120 DMF131120:DMH131120 DCJ131120:DCL131120 CSN131120:CSP131120 CIR131120:CIT131120 BYV131120:BYX131120 BOZ131120:BPB131120 BFD131120:BFF131120 AVH131120:AVJ131120 ALL131120:ALN131120 ABP131120:ABR131120 RT131120:RV131120 HX131120:HZ131120 O131126:Q131126 WUJ65584:WUL65584 WKN65584:WKP65584 WAR65584:WAT65584 VQV65584:VQX65584 VGZ65584:VHB65584 UXD65584:UXF65584 UNH65584:UNJ65584 UDL65584:UDN65584 TTP65584:TTR65584 TJT65584:TJV65584 SZX65584:SZZ65584 SQB65584:SQD65584 SGF65584:SGH65584 RWJ65584:RWL65584 RMN65584:RMP65584 RCR65584:RCT65584 QSV65584:QSX65584 QIZ65584:QJB65584 PZD65584:PZF65584 PPH65584:PPJ65584 PFL65584:PFN65584 OVP65584:OVR65584 OLT65584:OLV65584 OBX65584:OBZ65584 NSB65584:NSD65584 NIF65584:NIH65584 MYJ65584:MYL65584 MON65584:MOP65584 MER65584:MET65584 LUV65584:LUX65584 LKZ65584:LLB65584 LBD65584:LBF65584 KRH65584:KRJ65584 KHL65584:KHN65584 JXP65584:JXR65584 JNT65584:JNV65584 JDX65584:JDZ65584 IUB65584:IUD65584 IKF65584:IKH65584 IAJ65584:IAL65584 HQN65584:HQP65584 HGR65584:HGT65584 GWV65584:GWX65584 GMZ65584:GNB65584 GDD65584:GDF65584 FTH65584:FTJ65584 FJL65584:FJN65584 EZP65584:EZR65584 EPT65584:EPV65584 EFX65584:EFZ65584 DWB65584:DWD65584 DMF65584:DMH65584 DCJ65584:DCL65584 CSN65584:CSP65584 CIR65584:CIT65584 BYV65584:BYX65584 BOZ65584:BPB65584 BFD65584:BFF65584 AVH65584:AVJ65584 ALL65584:ALN65584 ABP65584:ABR65584 RT65584:RV65584 HX65584:HZ65584" xr:uid="{00000000-0002-0000-0300-000000000000}">
      <formula1>#REF!</formula1>
    </dataValidation>
  </dataValidations>
  <pageMargins left="0.19685039370078741" right="0.31496062992125984" top="0.35433070866141736" bottom="0.19685039370078741" header="0" footer="0"/>
  <pageSetup paperSize="9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(B)</vt:lpstr>
      <vt:lpstr>Hoja1</vt:lpstr>
      <vt:lpstr>Plan de trabajo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SoyCamilo</dc:creator>
  <cp:lastModifiedBy>Martha Liliana Duran</cp:lastModifiedBy>
  <dcterms:created xsi:type="dcterms:W3CDTF">2014-07-31T16:42:42Z</dcterms:created>
  <dcterms:modified xsi:type="dcterms:W3CDTF">2021-03-26T19:02:41Z</dcterms:modified>
</cp:coreProperties>
</file>