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ARCHIVOS 2021\Seguimiento Planes de Mejoramiento 2021\PLANES INTERNOS\1. Consolidado\2. Corte Junio-2021\"/>
    </mc:Choice>
  </mc:AlternateContent>
  <xr:revisionPtr revIDLastSave="0" documentId="13_ncr:1_{4F5FC7F1-BD81-428E-A5AB-4107E0C1B5B2}" xr6:coauthVersionLast="47" xr6:coauthVersionMax="47" xr10:uidLastSave="{00000000-0000-0000-0000-000000000000}"/>
  <bookViews>
    <workbookView xWindow="-120" yWindow="-120" windowWidth="20730" windowHeight="11160" tabRatio="437" firstSheet="1" activeTab="3" xr2:uid="{00000000-000D-0000-FFFF-FFFF00000000}"/>
  </bookViews>
  <sheets>
    <sheet name="MATRIZ SEGUMIENTO" sheetId="3" r:id="rId1"/>
    <sheet name="RESUMEN" sheetId="6" r:id="rId2"/>
    <sheet name="RESUMEN-AGOSTO" sheetId="8" r:id="rId3"/>
    <sheet name="ACCIONES-OBSERVACIONES" sheetId="9" r:id="rId4"/>
    <sheet name="Resumen Sistemas" sheetId="7" r:id="rId5"/>
  </sheets>
  <externalReferences>
    <externalReference r:id="rId6"/>
  </externalReferences>
  <definedNames>
    <definedName name="_xlnm._FilterDatabase" localSheetId="0" hidden="1">'MATRIZ SEGUMIENTO'!$A$3:$BL$3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9" l="1"/>
  <c r="F19" i="9"/>
  <c r="F20" i="9"/>
  <c r="F21" i="9"/>
  <c r="F22" i="9"/>
  <c r="F23" i="9"/>
  <c r="F24" i="9"/>
  <c r="F25" i="9"/>
  <c r="F17" i="9"/>
  <c r="E26" i="9"/>
  <c r="D26" i="9"/>
  <c r="F26" i="9" s="1"/>
  <c r="G14" i="9"/>
  <c r="F14" i="9"/>
  <c r="E14" i="9"/>
  <c r="D14" i="9"/>
  <c r="D21" i="8"/>
  <c r="E21" i="8"/>
  <c r="G21" i="8"/>
  <c r="K21" i="8"/>
  <c r="J21" i="8"/>
  <c r="I21" i="8"/>
  <c r="H21" i="8"/>
  <c r="F21" i="8"/>
  <c r="G22" i="8" l="1"/>
  <c r="H22" i="8"/>
  <c r="E22" i="8"/>
  <c r="J22" i="8"/>
  <c r="K22" i="8"/>
  <c r="I22" i="8"/>
  <c r="L6" i="7" l="1"/>
  <c r="K6" i="7"/>
  <c r="M31" i="6"/>
  <c r="L31" i="6"/>
  <c r="K31" i="6"/>
  <c r="J31" i="6"/>
  <c r="I31" i="6"/>
  <c r="M27" i="6"/>
  <c r="N27" i="6"/>
  <c r="G5" i="7"/>
  <c r="BJ44" i="3"/>
  <c r="AK136" i="3" l="1"/>
  <c r="AL136" i="3" s="1"/>
  <c r="AK135" i="3"/>
  <c r="AL135" i="3" s="1"/>
  <c r="AK134" i="3"/>
  <c r="AL134" i="3" s="1"/>
  <c r="AK133" i="3"/>
  <c r="AL133" i="3" s="1"/>
  <c r="AK132" i="3"/>
  <c r="AL132" i="3" s="1"/>
  <c r="AK131" i="3"/>
  <c r="AL131" i="3" s="1"/>
  <c r="AK130" i="3"/>
  <c r="AL130" i="3" s="1"/>
  <c r="AK129" i="3"/>
  <c r="AL129" i="3" s="1"/>
  <c r="AK128" i="3"/>
  <c r="AL128" i="3" s="1"/>
  <c r="AK127" i="3"/>
  <c r="AL127" i="3" s="1"/>
  <c r="AK126" i="3"/>
  <c r="AL126" i="3" s="1"/>
  <c r="J27" i="6"/>
  <c r="K27" i="6"/>
  <c r="E27" i="6"/>
  <c r="F27" i="6"/>
  <c r="I27" i="6"/>
  <c r="AG203" i="3"/>
  <c r="AG201" i="3"/>
  <c r="AG205" i="3"/>
  <c r="AG206" i="3"/>
  <c r="AG204" i="3"/>
  <c r="AG202" i="3"/>
  <c r="AG196" i="3"/>
  <c r="AG193" i="3"/>
  <c r="AG187" i="3"/>
  <c r="AG186" i="3"/>
  <c r="AM136" i="3" l="1"/>
  <c r="AP136" i="3"/>
  <c r="AP129" i="3"/>
  <c r="AM129" i="3"/>
  <c r="AM130" i="3"/>
  <c r="AP130" i="3"/>
  <c r="AP131" i="3"/>
  <c r="AM131" i="3"/>
  <c r="AP135" i="3"/>
  <c r="AM135" i="3"/>
  <c r="AP132" i="3"/>
  <c r="AM132" i="3"/>
  <c r="AP133" i="3"/>
  <c r="AM133" i="3"/>
  <c r="AM134" i="3"/>
  <c r="AP134" i="3"/>
  <c r="AP126" i="3"/>
  <c r="AM126" i="3"/>
  <c r="AP127" i="3"/>
  <c r="AM127" i="3"/>
  <c r="AP128" i="3"/>
  <c r="AM128" i="3"/>
  <c r="AK169" i="3"/>
  <c r="AL169" i="3" s="1"/>
  <c r="AM169" i="3" s="1"/>
  <c r="AK170" i="3"/>
  <c r="AL170" i="3"/>
  <c r="AK171" i="3"/>
  <c r="AL171" i="3"/>
  <c r="AK172" i="3"/>
  <c r="AL172" i="3"/>
  <c r="AK173" i="3"/>
  <c r="AL173" i="3" s="1"/>
  <c r="AK174" i="3"/>
  <c r="AL174" i="3"/>
  <c r="AK175" i="3"/>
  <c r="AL175" i="3" s="1"/>
  <c r="AK168" i="3"/>
  <c r="AL168" i="3"/>
  <c r="AP171" i="3" l="1"/>
  <c r="AM171" i="3"/>
  <c r="AP173" i="3"/>
  <c r="AM173" i="3"/>
  <c r="AP175" i="3"/>
  <c r="AM175" i="3"/>
  <c r="AP168" i="3"/>
  <c r="AM168" i="3"/>
  <c r="AP170" i="3"/>
  <c r="AM170" i="3"/>
  <c r="AM172" i="3"/>
  <c r="AP172" i="3"/>
  <c r="AP174" i="3"/>
  <c r="AM174" i="3"/>
  <c r="AP169" i="3"/>
  <c r="AP163" i="3" l="1"/>
  <c r="AP161" i="3"/>
  <c r="AK44" i="3" l="1"/>
  <c r="AL44" i="3" s="1"/>
  <c r="AK43" i="3"/>
  <c r="AL43" i="3" s="1"/>
  <c r="AK42" i="3"/>
  <c r="AL42" i="3" s="1"/>
  <c r="AK41" i="3"/>
  <c r="AL41" i="3" s="1"/>
  <c r="AK40" i="3"/>
  <c r="AL40" i="3" s="1"/>
  <c r="AK39" i="3"/>
  <c r="AL39" i="3" s="1"/>
  <c r="AK37" i="3"/>
  <c r="AL37" i="3" s="1"/>
  <c r="AK36" i="3"/>
  <c r="AL36" i="3" s="1"/>
  <c r="AK35" i="3"/>
  <c r="AL35" i="3" s="1"/>
  <c r="AK32" i="3"/>
  <c r="AL32" i="3" s="1"/>
  <c r="AK31" i="3"/>
  <c r="AL31" i="3" s="1"/>
  <c r="AK30" i="3"/>
  <c r="AL30" i="3" s="1"/>
  <c r="AK29" i="3"/>
  <c r="AL29" i="3" s="1"/>
  <c r="AK28" i="3"/>
  <c r="AL28" i="3" s="1"/>
  <c r="AK26" i="3"/>
  <c r="AL26" i="3" s="1"/>
  <c r="AK25" i="3"/>
  <c r="AL25" i="3" s="1"/>
  <c r="AK24" i="3"/>
  <c r="AL24" i="3" s="1"/>
  <c r="AK23" i="3"/>
  <c r="AL23" i="3" s="1"/>
  <c r="AK27" i="3"/>
  <c r="AL27" i="3"/>
  <c r="AM27" i="3"/>
  <c r="AP27" i="3"/>
  <c r="AK33" i="3"/>
  <c r="AL33" i="3"/>
  <c r="AM33" i="3"/>
  <c r="AP33" i="3"/>
  <c r="AK34" i="3"/>
  <c r="AL34" i="3" s="1"/>
  <c r="AP34" i="3" s="1"/>
  <c r="AM34" i="3"/>
  <c r="AK38" i="3"/>
  <c r="AL38" i="3" s="1"/>
  <c r="AP38" i="3" s="1"/>
  <c r="AM38" i="3"/>
  <c r="AP22" i="3"/>
  <c r="AK22" i="3"/>
  <c r="AL22" i="3" s="1"/>
  <c r="AK21" i="3"/>
  <c r="AL21" i="3" s="1"/>
  <c r="AK20" i="3"/>
  <c r="AL20" i="3" s="1"/>
  <c r="AK19" i="3"/>
  <c r="AL19" i="3" s="1"/>
  <c r="AK18" i="3"/>
  <c r="AL18" i="3" s="1"/>
  <c r="AP43" i="3" l="1"/>
  <c r="AM43" i="3"/>
  <c r="AP40" i="3"/>
  <c r="AM40" i="3"/>
  <c r="AP39" i="3"/>
  <c r="AM39" i="3"/>
  <c r="AM41" i="3"/>
  <c r="AP41" i="3"/>
  <c r="AP42" i="3"/>
  <c r="AM42" i="3"/>
  <c r="AP44" i="3"/>
  <c r="AM44" i="3"/>
  <c r="AP35" i="3"/>
  <c r="AM35" i="3"/>
  <c r="AP36" i="3"/>
  <c r="AM36" i="3"/>
  <c r="AP37" i="3"/>
  <c r="AM37" i="3"/>
  <c r="AM31" i="3"/>
  <c r="AP31" i="3"/>
  <c r="AP28" i="3"/>
  <c r="AM28" i="3"/>
  <c r="AP29" i="3"/>
  <c r="AM29" i="3"/>
  <c r="AP30" i="3"/>
  <c r="AM30" i="3"/>
  <c r="AP32" i="3"/>
  <c r="AM32" i="3"/>
  <c r="AP25" i="3"/>
  <c r="AM25" i="3"/>
  <c r="AP24" i="3"/>
  <c r="AM24" i="3"/>
  <c r="AM23" i="3"/>
  <c r="AP23" i="3"/>
  <c r="AP26" i="3"/>
  <c r="AM26" i="3"/>
  <c r="AM22" i="3"/>
  <c r="AP20" i="3"/>
  <c r="AM20" i="3"/>
  <c r="AP19" i="3"/>
  <c r="AM19" i="3"/>
  <c r="AP18" i="3"/>
  <c r="AM18" i="3"/>
  <c r="AP21" i="3"/>
  <c r="AM21" i="3"/>
  <c r="AK16" i="3" l="1"/>
  <c r="AL16" i="3" s="1"/>
  <c r="AK15" i="3"/>
  <c r="AL15" i="3" s="1"/>
  <c r="AK11" i="3"/>
  <c r="AL11" i="3" s="1"/>
  <c r="AP8" i="3"/>
  <c r="AK8" i="3"/>
  <c r="AL8" i="3" s="1"/>
  <c r="AM8" i="3" s="1"/>
  <c r="AP15" i="3" l="1"/>
  <c r="AM15" i="3"/>
  <c r="AP16" i="3"/>
  <c r="AM16" i="3"/>
  <c r="AP11" i="3"/>
  <c r="AM11" i="3"/>
  <c r="BJ48" i="3" l="1"/>
  <c r="AB208" i="3" l="1"/>
  <c r="AC208" i="3" s="1"/>
  <c r="AB207" i="3"/>
  <c r="AC207" i="3" s="1"/>
  <c r="AG207" i="3" s="1"/>
  <c r="BJ207" i="3" s="1"/>
  <c r="AB206" i="3"/>
  <c r="AC206" i="3" s="1"/>
  <c r="BJ206" i="3" s="1"/>
  <c r="AB205" i="3"/>
  <c r="AC205" i="3" s="1"/>
  <c r="BJ205" i="3" s="1"/>
  <c r="AB204" i="3"/>
  <c r="AC204" i="3" s="1"/>
  <c r="AB203" i="3"/>
  <c r="AC203" i="3" s="1"/>
  <c r="BJ203" i="3" s="1"/>
  <c r="AB202" i="3"/>
  <c r="AC202" i="3" s="1"/>
  <c r="BJ202" i="3" s="1"/>
  <c r="AB201" i="3"/>
  <c r="AC201" i="3" s="1"/>
  <c r="BJ201" i="3" s="1"/>
  <c r="AB200" i="3"/>
  <c r="AC200" i="3" s="1"/>
  <c r="AB199" i="3"/>
  <c r="AC199" i="3" s="1"/>
  <c r="AG199" i="3" s="1"/>
  <c r="BJ199" i="3" s="1"/>
  <c r="AB198" i="3"/>
  <c r="AC198" i="3" s="1"/>
  <c r="AB197" i="3"/>
  <c r="AC197" i="3" s="1"/>
  <c r="AG197" i="3" s="1"/>
  <c r="BJ197" i="3" s="1"/>
  <c r="AB196" i="3"/>
  <c r="AC196" i="3" s="1"/>
  <c r="AB195" i="3"/>
  <c r="AC195" i="3" s="1"/>
  <c r="AG195" i="3" s="1"/>
  <c r="BJ195" i="3" s="1"/>
  <c r="AB194" i="3"/>
  <c r="AC194" i="3" s="1"/>
  <c r="AG194" i="3" s="1"/>
  <c r="BJ194" i="3" s="1"/>
  <c r="AB193" i="3"/>
  <c r="AC193" i="3" s="1"/>
  <c r="BJ193" i="3" s="1"/>
  <c r="AC192" i="3"/>
  <c r="AG192" i="3" s="1"/>
  <c r="BJ192" i="3" s="1"/>
  <c r="AB192" i="3"/>
  <c r="AB191" i="3"/>
  <c r="AC191" i="3" s="1"/>
  <c r="AG191" i="3" s="1"/>
  <c r="BJ191" i="3" s="1"/>
  <c r="AB190" i="3"/>
  <c r="AC190" i="3" s="1"/>
  <c r="AB189" i="3"/>
  <c r="AC189" i="3" s="1"/>
  <c r="AG189" i="3" s="1"/>
  <c r="BJ189" i="3" s="1"/>
  <c r="AB188" i="3"/>
  <c r="AC188" i="3" s="1"/>
  <c r="AB187" i="3"/>
  <c r="AC187" i="3" s="1"/>
  <c r="BJ187" i="3" s="1"/>
  <c r="AB186" i="3"/>
  <c r="AC186" i="3" s="1"/>
  <c r="BJ186" i="3" s="1"/>
  <c r="AB185" i="3"/>
  <c r="AC185" i="3" s="1"/>
  <c r="AG185" i="3" s="1"/>
  <c r="BJ185" i="3" s="1"/>
  <c r="AC184" i="3"/>
  <c r="AG184" i="3" s="1"/>
  <c r="BJ184" i="3" s="1"/>
  <c r="AB184" i="3"/>
  <c r="AB183" i="3"/>
  <c r="AC183" i="3" s="1"/>
  <c r="AG183" i="3" s="1"/>
  <c r="BJ183" i="3" s="1"/>
  <c r="AD182" i="3"/>
  <c r="AC182" i="3"/>
  <c r="AG182" i="3" s="1"/>
  <c r="BJ182" i="3" s="1"/>
  <c r="AB182" i="3"/>
  <c r="AB181" i="3"/>
  <c r="AC181" i="3" s="1"/>
  <c r="AG181" i="3" s="1"/>
  <c r="BJ181" i="3" s="1"/>
  <c r="AB180" i="3"/>
  <c r="AC180" i="3" s="1"/>
  <c r="AB179" i="3"/>
  <c r="AC179" i="3" s="1"/>
  <c r="AG179" i="3" s="1"/>
  <c r="BJ179" i="3" s="1"/>
  <c r="AB178" i="3"/>
  <c r="AC178" i="3" s="1"/>
  <c r="AG178" i="3" s="1"/>
  <c r="BJ178" i="3" s="1"/>
  <c r="AB177" i="3"/>
  <c r="AC177" i="3" s="1"/>
  <c r="AG177" i="3" s="1"/>
  <c r="BJ177" i="3" s="1"/>
  <c r="AB176" i="3"/>
  <c r="AC176" i="3" s="1"/>
  <c r="AB126" i="3"/>
  <c r="AG208" i="3" l="1"/>
  <c r="BJ208" i="3" s="1"/>
  <c r="AD208" i="3"/>
  <c r="AD207" i="3"/>
  <c r="AD206" i="3"/>
  <c r="AD205" i="3"/>
  <c r="BJ204" i="3"/>
  <c r="AD204" i="3"/>
  <c r="AD203" i="3"/>
  <c r="AD202" i="3"/>
  <c r="AD198" i="3"/>
  <c r="AG198" i="3"/>
  <c r="BJ198" i="3" s="1"/>
  <c r="AG200" i="3"/>
  <c r="BJ200" i="3" s="1"/>
  <c r="AD200" i="3"/>
  <c r="AD199" i="3"/>
  <c r="AD197" i="3"/>
  <c r="AD201" i="3"/>
  <c r="BJ196" i="3"/>
  <c r="AD196" i="3"/>
  <c r="AD193" i="3"/>
  <c r="AD194" i="3"/>
  <c r="AD195" i="3"/>
  <c r="AG188" i="3"/>
  <c r="BJ188" i="3" s="1"/>
  <c r="AD188" i="3"/>
  <c r="AD190" i="3"/>
  <c r="AG190" i="3"/>
  <c r="BJ190" i="3" s="1"/>
  <c r="AD192" i="3"/>
  <c r="AD189" i="3"/>
  <c r="AD191" i="3"/>
  <c r="AD187" i="3"/>
  <c r="AD186" i="3"/>
  <c r="AD185" i="3"/>
  <c r="AD183" i="3"/>
  <c r="AD184" i="3"/>
  <c r="AD181" i="3"/>
  <c r="AG180" i="3"/>
  <c r="BJ180" i="3" s="1"/>
  <c r="AD180" i="3"/>
  <c r="AD177" i="3"/>
  <c r="AG176" i="3"/>
  <c r="BJ176" i="3" s="1"/>
  <c r="AD176" i="3"/>
  <c r="AD179" i="3"/>
  <c r="AD178" i="3"/>
  <c r="O13" i="3"/>
  <c r="AB13" i="3"/>
  <c r="AC13" i="3" s="1"/>
  <c r="AD13" i="3" l="1"/>
  <c r="AG13" i="3"/>
  <c r="BJ13" i="3" s="1"/>
  <c r="AB137" i="3" l="1"/>
  <c r="AC137" i="3" s="1"/>
  <c r="AD137" i="3" s="1"/>
  <c r="AB142" i="3"/>
  <c r="AC142" i="3" s="1"/>
  <c r="AD142" i="3" s="1"/>
  <c r="AB141" i="3"/>
  <c r="AC141" i="3" s="1"/>
  <c r="AD141" i="3" s="1"/>
  <c r="AB140" i="3"/>
  <c r="AC140" i="3" s="1"/>
  <c r="AD140" i="3" s="1"/>
  <c r="AB139" i="3"/>
  <c r="AC139" i="3" s="1"/>
  <c r="AD139" i="3" s="1"/>
  <c r="AB138" i="3"/>
  <c r="AC138" i="3" s="1"/>
  <c r="AD138" i="3" s="1"/>
  <c r="AD125" i="3" l="1"/>
  <c r="AB125" i="3"/>
  <c r="AC125" i="3" s="1"/>
  <c r="AG125" i="3" s="1"/>
  <c r="AD124" i="3"/>
  <c r="AB124" i="3"/>
  <c r="AC124" i="3" s="1"/>
  <c r="AG124" i="3" s="1"/>
  <c r="AD123" i="3"/>
  <c r="AB123" i="3"/>
  <c r="AC123" i="3" s="1"/>
  <c r="AG123" i="3" s="1"/>
  <c r="AD122" i="3"/>
  <c r="AB122" i="3"/>
  <c r="AC122" i="3" s="1"/>
  <c r="AG122" i="3" s="1"/>
  <c r="AD121" i="3"/>
  <c r="AB121" i="3"/>
  <c r="AC121" i="3" s="1"/>
  <c r="AG121" i="3" s="1"/>
  <c r="AD120" i="3"/>
  <c r="AB120" i="3"/>
  <c r="AC120" i="3" s="1"/>
  <c r="AG120" i="3" s="1"/>
  <c r="AD119" i="3"/>
  <c r="AB119" i="3"/>
  <c r="AC119" i="3" s="1"/>
  <c r="AG119" i="3" s="1"/>
  <c r="AD118" i="3"/>
  <c r="AB118" i="3"/>
  <c r="AC118" i="3" s="1"/>
  <c r="AG118" i="3" s="1"/>
  <c r="AD117" i="3"/>
  <c r="AB117" i="3"/>
  <c r="AC117" i="3" s="1"/>
  <c r="AG117" i="3" s="1"/>
  <c r="AB116" i="3"/>
  <c r="AC116" i="3" s="1"/>
  <c r="AB115" i="3"/>
  <c r="AC115" i="3" s="1"/>
  <c r="AG115" i="3" s="1"/>
  <c r="AD114" i="3"/>
  <c r="AB114" i="3"/>
  <c r="AC114" i="3" s="1"/>
  <c r="AG114" i="3" s="1"/>
  <c r="AD113" i="3"/>
  <c r="AB113" i="3"/>
  <c r="AC113" i="3" s="1"/>
  <c r="AG113" i="3" s="1"/>
  <c r="AD112" i="3"/>
  <c r="AB112" i="3"/>
  <c r="AC112" i="3" s="1"/>
  <c r="AG112" i="3" s="1"/>
  <c r="AD111" i="3"/>
  <c r="AB111" i="3"/>
  <c r="AC111" i="3" s="1"/>
  <c r="AG111" i="3" s="1"/>
  <c r="AD110" i="3"/>
  <c r="AB110" i="3"/>
  <c r="AC110" i="3" s="1"/>
  <c r="AG110" i="3" s="1"/>
  <c r="AD109" i="3"/>
  <c r="AB109" i="3"/>
  <c r="AC109" i="3" s="1"/>
  <c r="AG109" i="3" s="1"/>
  <c r="AD108" i="3"/>
  <c r="AB108" i="3"/>
  <c r="AC108" i="3" s="1"/>
  <c r="AG108" i="3" s="1"/>
  <c r="AD107" i="3"/>
  <c r="AB107" i="3"/>
  <c r="AC107" i="3" s="1"/>
  <c r="AG107" i="3" s="1"/>
  <c r="AD106" i="3"/>
  <c r="AB106" i="3"/>
  <c r="AC106" i="3" s="1"/>
  <c r="AG106" i="3" s="1"/>
  <c r="AD105" i="3"/>
  <c r="AB105" i="3"/>
  <c r="AC105" i="3" s="1"/>
  <c r="AG105" i="3" s="1"/>
  <c r="AD104" i="3"/>
  <c r="AB104" i="3"/>
  <c r="AC104" i="3" s="1"/>
  <c r="AG104" i="3" s="1"/>
  <c r="AD103" i="3"/>
  <c r="AB103" i="3"/>
  <c r="AC103" i="3" s="1"/>
  <c r="AG103" i="3" s="1"/>
  <c r="AD102" i="3"/>
  <c r="AB102" i="3"/>
  <c r="AC102" i="3" s="1"/>
  <c r="AG102" i="3" s="1"/>
  <c r="AD101" i="3"/>
  <c r="AB101" i="3"/>
  <c r="AC101" i="3" s="1"/>
  <c r="AG101" i="3" s="1"/>
  <c r="AD100" i="3"/>
  <c r="AB100" i="3"/>
  <c r="AC100" i="3" s="1"/>
  <c r="AG100" i="3" s="1"/>
  <c r="AD99" i="3"/>
  <c r="AB99" i="3"/>
  <c r="AC99" i="3" s="1"/>
  <c r="AG99" i="3" s="1"/>
  <c r="AD98" i="3"/>
  <c r="AB98" i="3"/>
  <c r="AC98" i="3" s="1"/>
  <c r="AG98" i="3" s="1"/>
  <c r="AD97" i="3"/>
  <c r="AB97" i="3"/>
  <c r="AC97" i="3" s="1"/>
  <c r="AG97" i="3" s="1"/>
  <c r="AD96" i="3"/>
  <c r="AB96" i="3"/>
  <c r="AC96" i="3" s="1"/>
  <c r="AG96" i="3" s="1"/>
  <c r="AD95" i="3"/>
  <c r="AB95" i="3"/>
  <c r="AC95" i="3" s="1"/>
  <c r="AG95" i="3" s="1"/>
  <c r="AD94" i="3"/>
  <c r="AB94" i="3"/>
  <c r="AC94" i="3" s="1"/>
  <c r="AG94" i="3" s="1"/>
  <c r="AD93" i="3"/>
  <c r="AB93" i="3"/>
  <c r="AC93" i="3" s="1"/>
  <c r="AG93" i="3" s="1"/>
  <c r="AD92" i="3"/>
  <c r="AB92" i="3"/>
  <c r="AC92" i="3" s="1"/>
  <c r="AG92" i="3" s="1"/>
  <c r="AD91" i="3"/>
  <c r="AB91" i="3"/>
  <c r="AC91" i="3" s="1"/>
  <c r="AG91" i="3" s="1"/>
  <c r="AD90" i="3"/>
  <c r="AB90" i="3"/>
  <c r="AC90" i="3" s="1"/>
  <c r="AG90" i="3" s="1"/>
  <c r="AD89" i="3"/>
  <c r="AB89" i="3"/>
  <c r="AC89" i="3" s="1"/>
  <c r="AG89" i="3" s="1"/>
  <c r="AD88" i="3"/>
  <c r="AB88" i="3"/>
  <c r="AC88" i="3" s="1"/>
  <c r="AG88" i="3" s="1"/>
  <c r="AB87" i="3"/>
  <c r="AC87" i="3" s="1"/>
  <c r="AG87" i="3" s="1"/>
  <c r="AB86" i="3"/>
  <c r="AC86" i="3" s="1"/>
  <c r="AG86" i="3" s="1"/>
  <c r="AB85" i="3"/>
  <c r="AC85" i="3" s="1"/>
  <c r="AB84" i="3"/>
  <c r="AC84" i="3" s="1"/>
  <c r="AB83" i="3"/>
  <c r="AC83" i="3" s="1"/>
  <c r="AB82" i="3"/>
  <c r="AC82" i="3" s="1"/>
  <c r="AB81" i="3"/>
  <c r="AC81" i="3" s="1"/>
  <c r="AB80" i="3"/>
  <c r="AC80" i="3" s="1"/>
  <c r="AB79" i="3"/>
  <c r="AC79" i="3" s="1"/>
  <c r="AB78" i="3"/>
  <c r="AC78" i="3" s="1"/>
  <c r="AB77" i="3"/>
  <c r="AC77" i="3" s="1"/>
  <c r="AD76" i="3"/>
  <c r="AB76" i="3"/>
  <c r="AC76" i="3" s="1"/>
  <c r="AG76" i="3" s="1"/>
  <c r="AD75" i="3"/>
  <c r="AB75" i="3"/>
  <c r="AC75" i="3" s="1"/>
  <c r="AG75" i="3" s="1"/>
  <c r="AD74" i="3"/>
  <c r="AB74" i="3"/>
  <c r="AC74" i="3" s="1"/>
  <c r="AG74" i="3" s="1"/>
  <c r="AD73" i="3"/>
  <c r="AB73" i="3"/>
  <c r="AC73" i="3" s="1"/>
  <c r="AG73" i="3" s="1"/>
  <c r="AB72" i="3"/>
  <c r="AC72" i="3" s="1"/>
  <c r="AB71" i="3"/>
  <c r="AC71" i="3" s="1"/>
  <c r="AD70" i="3"/>
  <c r="AB70" i="3"/>
  <c r="AC70" i="3" s="1"/>
  <c r="AG70" i="3" s="1"/>
  <c r="AD69" i="3"/>
  <c r="AB69" i="3"/>
  <c r="AC69" i="3" s="1"/>
  <c r="AG69" i="3" s="1"/>
  <c r="AD68" i="3"/>
  <c r="AB68" i="3"/>
  <c r="AC68" i="3" s="1"/>
  <c r="AG68" i="3" s="1"/>
  <c r="AD67" i="3"/>
  <c r="AB67" i="3"/>
  <c r="AC67" i="3" s="1"/>
  <c r="AG67" i="3" s="1"/>
  <c r="AD66" i="3"/>
  <c r="AB66" i="3"/>
  <c r="AC66" i="3" s="1"/>
  <c r="AG66" i="3" s="1"/>
  <c r="AD65" i="3"/>
  <c r="AB65" i="3"/>
  <c r="AC65" i="3" s="1"/>
  <c r="AG65" i="3" s="1"/>
  <c r="AD64" i="3"/>
  <c r="AB64" i="3"/>
  <c r="AC64" i="3" s="1"/>
  <c r="AG64" i="3" s="1"/>
  <c r="AD63" i="3"/>
  <c r="AB63" i="3"/>
  <c r="AC63" i="3" s="1"/>
  <c r="AG63" i="3" s="1"/>
  <c r="AD62" i="3"/>
  <c r="AB62" i="3"/>
  <c r="AC62" i="3" s="1"/>
  <c r="AG62" i="3" s="1"/>
  <c r="AD61" i="3"/>
  <c r="AB61" i="3"/>
  <c r="AC61" i="3" s="1"/>
  <c r="AG61" i="3" s="1"/>
  <c r="AD60" i="3"/>
  <c r="AB60" i="3"/>
  <c r="AC60" i="3" s="1"/>
  <c r="AG60" i="3" s="1"/>
  <c r="AB59" i="3"/>
  <c r="AC59" i="3" s="1"/>
  <c r="AD59" i="3" s="1"/>
  <c r="AD58" i="3"/>
  <c r="AB58" i="3"/>
  <c r="AC58" i="3" s="1"/>
  <c r="AG58" i="3" s="1"/>
  <c r="AB57" i="3"/>
  <c r="AC57" i="3" s="1"/>
  <c r="AB56" i="3"/>
  <c r="AC56" i="3" s="1"/>
  <c r="AB55" i="3"/>
  <c r="AC55" i="3" s="1"/>
  <c r="AB54" i="3"/>
  <c r="AC54" i="3" s="1"/>
  <c r="AB53" i="3"/>
  <c r="AC53" i="3" s="1"/>
  <c r="AB52" i="3"/>
  <c r="AC52" i="3" s="1"/>
  <c r="AD51" i="3"/>
  <c r="AB51" i="3"/>
  <c r="AC51" i="3" s="1"/>
  <c r="AG51" i="3" s="1"/>
  <c r="AB50" i="3"/>
  <c r="AC50" i="3" s="1"/>
  <c r="AD49" i="3"/>
  <c r="AB49" i="3"/>
  <c r="AC49" i="3" s="1"/>
  <c r="AG49" i="3" s="1"/>
  <c r="AD87" i="3" l="1"/>
  <c r="AD86" i="3"/>
  <c r="AD115" i="3"/>
  <c r="AD57" i="3"/>
  <c r="AG57" i="3"/>
  <c r="AD53" i="3"/>
  <c r="AG53" i="3"/>
  <c r="AD55" i="3"/>
  <c r="AG55" i="3"/>
  <c r="AG59" i="3"/>
  <c r="AG72" i="3"/>
  <c r="AD72" i="3"/>
  <c r="AD85" i="3"/>
  <c r="AG85" i="3"/>
  <c r="AG78" i="3"/>
  <c r="AD78" i="3"/>
  <c r="AG52" i="3"/>
  <c r="AD52" i="3"/>
  <c r="AG56" i="3"/>
  <c r="AD56" i="3"/>
  <c r="AG79" i="3"/>
  <c r="AD79" i="3"/>
  <c r="AG77" i="3"/>
  <c r="AD77" i="3"/>
  <c r="AG80" i="3"/>
  <c r="AD80" i="3"/>
  <c r="AG81" i="3"/>
  <c r="AD81" i="3"/>
  <c r="AG84" i="3"/>
  <c r="AD84" i="3"/>
  <c r="AG116" i="3"/>
  <c r="AD116" i="3"/>
  <c r="AG50" i="3"/>
  <c r="AD50" i="3"/>
  <c r="AG82" i="3"/>
  <c r="AD82" i="3"/>
  <c r="AG54" i="3"/>
  <c r="AD54" i="3"/>
  <c r="AG71" i="3"/>
  <c r="AD71" i="3"/>
  <c r="AG83" i="3"/>
  <c r="AD83" i="3"/>
  <c r="AB161" i="3" l="1"/>
  <c r="AC161" i="3" s="1"/>
  <c r="AD161" i="3" s="1"/>
  <c r="AB162" i="3"/>
  <c r="AC162" i="3" s="1"/>
  <c r="AD162" i="3" s="1"/>
  <c r="AB163" i="3"/>
  <c r="AC163" i="3" s="1"/>
  <c r="AD163" i="3" s="1"/>
  <c r="AB164" i="3"/>
  <c r="AC164" i="3" s="1"/>
  <c r="AD164" i="3" s="1"/>
  <c r="AB165" i="3"/>
  <c r="AB166" i="3"/>
  <c r="AC166" i="3" s="1"/>
  <c r="AD166" i="3" s="1"/>
  <c r="AB167" i="3"/>
  <c r="AC167" i="3" s="1"/>
  <c r="AD167" i="3" s="1"/>
  <c r="AB160" i="3"/>
  <c r="AC160" i="3" s="1"/>
  <c r="AD160" i="3" s="1"/>
  <c r="AB159" i="3"/>
  <c r="AC165" i="3"/>
  <c r="AD165" i="3" s="1"/>
  <c r="J29" i="6" l="1"/>
  <c r="E37" i="6" l="1"/>
  <c r="E38" i="6" s="1"/>
  <c r="I28" i="6" l="1"/>
  <c r="L27" i="6"/>
  <c r="H27" i="6"/>
  <c r="AB153" i="3" l="1"/>
  <c r="AB152" i="3"/>
  <c r="AC152" i="3" s="1"/>
  <c r="AB143" i="3"/>
  <c r="AC143" i="3" s="1"/>
  <c r="AG143" i="3" s="1"/>
  <c r="AD143" i="3"/>
  <c r="AK143" i="3"/>
  <c r="AL143" i="3" s="1"/>
  <c r="AP143" i="3" s="1"/>
  <c r="AM143" i="3"/>
  <c r="BC143" i="3"/>
  <c r="BD143" i="3" s="1"/>
  <c r="BG143" i="3" s="1"/>
  <c r="BE143" i="3"/>
  <c r="AB144" i="3"/>
  <c r="AC144" i="3" s="1"/>
  <c r="AG144" i="3" s="1"/>
  <c r="BI144" i="3" s="1"/>
  <c r="AD144" i="3"/>
  <c r="AK144" i="3"/>
  <c r="AL144" i="3" s="1"/>
  <c r="AP144" i="3" s="1"/>
  <c r="AM144" i="3"/>
  <c r="BC144" i="3"/>
  <c r="BD144" i="3" s="1"/>
  <c r="BG144" i="3" s="1"/>
  <c r="BE144" i="3"/>
  <c r="AB145" i="3"/>
  <c r="AC145" i="3" s="1"/>
  <c r="AG145" i="3" s="1"/>
  <c r="AD145" i="3"/>
  <c r="AK145" i="3"/>
  <c r="AL145" i="3" s="1"/>
  <c r="AP145" i="3" s="1"/>
  <c r="AM145" i="3"/>
  <c r="BC145" i="3"/>
  <c r="BD145" i="3" s="1"/>
  <c r="BG145" i="3" s="1"/>
  <c r="BE145" i="3"/>
  <c r="AB146" i="3"/>
  <c r="AC146" i="3" s="1"/>
  <c r="BC146" i="3"/>
  <c r="BD146" i="3" s="1"/>
  <c r="BG146" i="3" s="1"/>
  <c r="BE146" i="3"/>
  <c r="AB147" i="3"/>
  <c r="AC147" i="3" s="1"/>
  <c r="AG147" i="3" s="1"/>
  <c r="BC147" i="3"/>
  <c r="BD147" i="3" s="1"/>
  <c r="BG147" i="3" s="1"/>
  <c r="BE147" i="3"/>
  <c r="AB148" i="3"/>
  <c r="AC148" i="3" s="1"/>
  <c r="AG148" i="3" s="1"/>
  <c r="BI148" i="3" s="1"/>
  <c r="BC148" i="3"/>
  <c r="BD148" i="3" s="1"/>
  <c r="BG148" i="3" s="1"/>
  <c r="BE148" i="3"/>
  <c r="AB149" i="3"/>
  <c r="AC149" i="3" s="1"/>
  <c r="BC149" i="3"/>
  <c r="BD149" i="3" s="1"/>
  <c r="BG149" i="3" s="1"/>
  <c r="BE149" i="3"/>
  <c r="AB150" i="3"/>
  <c r="AC150" i="3" s="1"/>
  <c r="BC150" i="3"/>
  <c r="BD150" i="3" s="1"/>
  <c r="BG150" i="3" s="1"/>
  <c r="BE150" i="3"/>
  <c r="AB151" i="3"/>
  <c r="AC151" i="3" s="1"/>
  <c r="AG151" i="3" s="1"/>
  <c r="BC151" i="3"/>
  <c r="BD151" i="3" s="1"/>
  <c r="BG151" i="3" s="1"/>
  <c r="BE151" i="3"/>
  <c r="BC152" i="3"/>
  <c r="BD152" i="3" s="1"/>
  <c r="BG152" i="3" s="1"/>
  <c r="BE152" i="3"/>
  <c r="AB129" i="3"/>
  <c r="O152" i="3"/>
  <c r="O151" i="3"/>
  <c r="O150" i="3"/>
  <c r="O149" i="3"/>
  <c r="O148" i="3"/>
  <c r="O147" i="3"/>
  <c r="O146" i="3"/>
  <c r="O145" i="3"/>
  <c r="O144" i="3"/>
  <c r="O143" i="3"/>
  <c r="AG146" i="3" l="1"/>
  <c r="BI146" i="3" s="1"/>
  <c r="AD146" i="3"/>
  <c r="AD151" i="3"/>
  <c r="AD148" i="3"/>
  <c r="AG152" i="3"/>
  <c r="BI152" i="3" s="1"/>
  <c r="AD152" i="3"/>
  <c r="AG150" i="3"/>
  <c r="BI150" i="3" s="1"/>
  <c r="AD150" i="3"/>
  <c r="AG149" i="3"/>
  <c r="BI149" i="3" s="1"/>
  <c r="AD149" i="3"/>
  <c r="AD147" i="3"/>
  <c r="BI151" i="3"/>
  <c r="BJ151" i="3"/>
  <c r="BI143" i="3"/>
  <c r="BJ143" i="3"/>
  <c r="BI147" i="3"/>
  <c r="BJ147" i="3"/>
  <c r="BI145" i="3"/>
  <c r="BJ145" i="3"/>
  <c r="BJ148" i="3"/>
  <c r="BJ146" i="3"/>
  <c r="BJ144" i="3"/>
  <c r="BJ150" i="3" l="1"/>
  <c r="BJ152" i="3"/>
  <c r="BJ149" i="3"/>
  <c r="AB45" i="3"/>
  <c r="AC45" i="3" s="1"/>
  <c r="AK45" i="3"/>
  <c r="AL45" i="3" s="1"/>
  <c r="AP45" i="3" s="1"/>
  <c r="AM45" i="3"/>
  <c r="BC45" i="3"/>
  <c r="BD45" i="3" s="1"/>
  <c r="BG45" i="3" s="1"/>
  <c r="BE45" i="3"/>
  <c r="AB46" i="3"/>
  <c r="AC46" i="3" s="1"/>
  <c r="AG46" i="3" s="1"/>
  <c r="BI46" i="3" s="1"/>
  <c r="BC46" i="3"/>
  <c r="BD46" i="3" s="1"/>
  <c r="BG46" i="3" s="1"/>
  <c r="BE46" i="3"/>
  <c r="AB47" i="3"/>
  <c r="AC47" i="3" s="1"/>
  <c r="AD47" i="3" s="1"/>
  <c r="AK47" i="3"/>
  <c r="AL47" i="3"/>
  <c r="AP47" i="3" s="1"/>
  <c r="AM47" i="3"/>
  <c r="BC47" i="3"/>
  <c r="BD47" i="3" s="1"/>
  <c r="BG47" i="3" s="1"/>
  <c r="BE47" i="3"/>
  <c r="AB48" i="3"/>
  <c r="AC48" i="3" s="1"/>
  <c r="AG48" i="3" s="1"/>
  <c r="AK48" i="3"/>
  <c r="AL48" i="3" s="1"/>
  <c r="AP48" i="3" s="1"/>
  <c r="AM48" i="3"/>
  <c r="BC48" i="3"/>
  <c r="BD48" i="3" s="1"/>
  <c r="BG48" i="3" s="1"/>
  <c r="BE48" i="3"/>
  <c r="AK49" i="3"/>
  <c r="AL49" i="3" s="1"/>
  <c r="AP49" i="3" s="1"/>
  <c r="AM49" i="3"/>
  <c r="BC49" i="3"/>
  <c r="BD49" i="3"/>
  <c r="BG49" i="3" s="1"/>
  <c r="BE49" i="3"/>
  <c r="BJ50" i="3"/>
  <c r="AK50" i="3"/>
  <c r="AL50" i="3"/>
  <c r="AP50" i="3" s="1"/>
  <c r="AM50" i="3"/>
  <c r="BC50" i="3"/>
  <c r="BD50" i="3" s="1"/>
  <c r="BG50" i="3" s="1"/>
  <c r="BE50" i="3"/>
  <c r="AK51" i="3"/>
  <c r="AL51" i="3" s="1"/>
  <c r="AP51" i="3" s="1"/>
  <c r="AM51" i="3"/>
  <c r="BC51" i="3"/>
  <c r="BD51" i="3" s="1"/>
  <c r="BG51" i="3" s="1"/>
  <c r="BE51" i="3"/>
  <c r="BI52" i="3"/>
  <c r="AK52" i="3"/>
  <c r="AL52" i="3" s="1"/>
  <c r="AP52" i="3" s="1"/>
  <c r="AM52" i="3"/>
  <c r="BC52" i="3"/>
  <c r="BD52" i="3" s="1"/>
  <c r="BG52" i="3" s="1"/>
  <c r="BE52" i="3"/>
  <c r="AK53" i="3"/>
  <c r="AL53" i="3" s="1"/>
  <c r="AP53" i="3" s="1"/>
  <c r="AM53" i="3"/>
  <c r="BC53" i="3"/>
  <c r="BD53" i="3" s="1"/>
  <c r="BG53" i="3" s="1"/>
  <c r="BE53" i="3"/>
  <c r="BI54" i="3"/>
  <c r="AK54" i="3"/>
  <c r="AL54" i="3" s="1"/>
  <c r="AP54" i="3" s="1"/>
  <c r="AM54" i="3"/>
  <c r="BC54" i="3"/>
  <c r="BD54" i="3" s="1"/>
  <c r="BG54" i="3" s="1"/>
  <c r="BE54" i="3"/>
  <c r="AK55" i="3"/>
  <c r="AL55" i="3" s="1"/>
  <c r="AP55" i="3" s="1"/>
  <c r="AM55" i="3"/>
  <c r="BC55" i="3"/>
  <c r="BD55" i="3" s="1"/>
  <c r="BG55" i="3" s="1"/>
  <c r="BE55" i="3"/>
  <c r="AK56" i="3"/>
  <c r="AL56" i="3" s="1"/>
  <c r="AP56" i="3" s="1"/>
  <c r="AM56" i="3"/>
  <c r="BC56" i="3"/>
  <c r="BD56" i="3" s="1"/>
  <c r="BG56" i="3" s="1"/>
  <c r="BE56" i="3"/>
  <c r="AK57" i="3"/>
  <c r="AL57" i="3" s="1"/>
  <c r="AP57" i="3" s="1"/>
  <c r="AM57" i="3"/>
  <c r="BC57" i="3"/>
  <c r="BD57" i="3" s="1"/>
  <c r="BG57" i="3" s="1"/>
  <c r="BE57" i="3"/>
  <c r="AK58" i="3"/>
  <c r="AL58" i="3" s="1"/>
  <c r="AP58" i="3" s="1"/>
  <c r="AM58" i="3"/>
  <c r="BC58" i="3"/>
  <c r="BD58" i="3" s="1"/>
  <c r="BG58" i="3" s="1"/>
  <c r="BE58" i="3"/>
  <c r="AK59" i="3"/>
  <c r="AL59" i="3" s="1"/>
  <c r="AP59" i="3" s="1"/>
  <c r="AM59" i="3"/>
  <c r="BC59" i="3"/>
  <c r="BD59" i="3" s="1"/>
  <c r="BG59" i="3" s="1"/>
  <c r="BE59" i="3"/>
  <c r="BI60" i="3"/>
  <c r="AK60" i="3"/>
  <c r="AL60" i="3" s="1"/>
  <c r="AP60" i="3" s="1"/>
  <c r="AM60" i="3"/>
  <c r="BC60" i="3"/>
  <c r="BD60" i="3" s="1"/>
  <c r="BG60" i="3" s="1"/>
  <c r="BE60" i="3"/>
  <c r="AK61" i="3"/>
  <c r="AL61" i="3" s="1"/>
  <c r="AP61" i="3" s="1"/>
  <c r="AM61" i="3"/>
  <c r="BC61" i="3"/>
  <c r="BD61" i="3" s="1"/>
  <c r="BG61" i="3" s="1"/>
  <c r="BE61" i="3"/>
  <c r="AK62" i="3"/>
  <c r="AL62" i="3" s="1"/>
  <c r="AP62" i="3" s="1"/>
  <c r="AM62" i="3"/>
  <c r="BC62" i="3"/>
  <c r="BD62" i="3" s="1"/>
  <c r="BG62" i="3" s="1"/>
  <c r="BE62" i="3"/>
  <c r="BJ63" i="3"/>
  <c r="AK63" i="3"/>
  <c r="AL63" i="3" s="1"/>
  <c r="AP63" i="3" s="1"/>
  <c r="AM63" i="3"/>
  <c r="BC63" i="3"/>
  <c r="BD63" i="3" s="1"/>
  <c r="BG63" i="3" s="1"/>
  <c r="BE63" i="3"/>
  <c r="BI63" i="3"/>
  <c r="AK64" i="3"/>
  <c r="AL64" i="3" s="1"/>
  <c r="AP64" i="3" s="1"/>
  <c r="AM64" i="3"/>
  <c r="BC64" i="3"/>
  <c r="BD64" i="3" s="1"/>
  <c r="BG64" i="3" s="1"/>
  <c r="BE64" i="3"/>
  <c r="AK65" i="3"/>
  <c r="AL65" i="3" s="1"/>
  <c r="AP65" i="3" s="1"/>
  <c r="AM65" i="3"/>
  <c r="BC65" i="3"/>
  <c r="BD65" i="3" s="1"/>
  <c r="BG65" i="3" s="1"/>
  <c r="BE65" i="3"/>
  <c r="AK66" i="3"/>
  <c r="AL66" i="3" s="1"/>
  <c r="AP66" i="3" s="1"/>
  <c r="AM66" i="3"/>
  <c r="BC66" i="3"/>
  <c r="BD66" i="3" s="1"/>
  <c r="BG66" i="3" s="1"/>
  <c r="BE66" i="3"/>
  <c r="BI67" i="3"/>
  <c r="AK67" i="3"/>
  <c r="AL67" i="3" s="1"/>
  <c r="AP67" i="3" s="1"/>
  <c r="AM67" i="3"/>
  <c r="BC67" i="3"/>
  <c r="BD67" i="3" s="1"/>
  <c r="BG67" i="3" s="1"/>
  <c r="BE67" i="3"/>
  <c r="BI68" i="3"/>
  <c r="AK68" i="3"/>
  <c r="AL68" i="3" s="1"/>
  <c r="AP68" i="3" s="1"/>
  <c r="AM68" i="3"/>
  <c r="BC68" i="3"/>
  <c r="BD68" i="3" s="1"/>
  <c r="BG68" i="3" s="1"/>
  <c r="BE68" i="3"/>
  <c r="AK69" i="3"/>
  <c r="AL69" i="3" s="1"/>
  <c r="AP69" i="3" s="1"/>
  <c r="AM69" i="3"/>
  <c r="BC69" i="3"/>
  <c r="BD69" i="3" s="1"/>
  <c r="BG69" i="3" s="1"/>
  <c r="BE69" i="3"/>
  <c r="BI70" i="3"/>
  <c r="AK70" i="3"/>
  <c r="AL70" i="3" s="1"/>
  <c r="AP70" i="3" s="1"/>
  <c r="AM70" i="3"/>
  <c r="BC70" i="3"/>
  <c r="BD70" i="3" s="1"/>
  <c r="BG70" i="3" s="1"/>
  <c r="BE70" i="3"/>
  <c r="BJ71" i="3"/>
  <c r="AK71" i="3"/>
  <c r="AL71" i="3" s="1"/>
  <c r="AP71" i="3" s="1"/>
  <c r="AM71" i="3"/>
  <c r="BC71" i="3"/>
  <c r="BD71" i="3" s="1"/>
  <c r="BG71" i="3" s="1"/>
  <c r="BE71" i="3"/>
  <c r="AK72" i="3"/>
  <c r="AL72" i="3" s="1"/>
  <c r="AP72" i="3" s="1"/>
  <c r="AM72" i="3"/>
  <c r="BC72" i="3"/>
  <c r="BD72" i="3" s="1"/>
  <c r="BG72" i="3" s="1"/>
  <c r="BE72" i="3"/>
  <c r="AK73" i="3"/>
  <c r="AL73" i="3" s="1"/>
  <c r="AP73" i="3" s="1"/>
  <c r="AM73" i="3"/>
  <c r="BC73" i="3"/>
  <c r="BD73" i="3" s="1"/>
  <c r="BG73" i="3" s="1"/>
  <c r="BE73" i="3"/>
  <c r="AK74" i="3"/>
  <c r="AL74" i="3" s="1"/>
  <c r="AP74" i="3" s="1"/>
  <c r="AM74" i="3"/>
  <c r="BC74" i="3"/>
  <c r="BD74" i="3" s="1"/>
  <c r="BG74" i="3" s="1"/>
  <c r="BE74" i="3"/>
  <c r="BI75" i="3"/>
  <c r="AK75" i="3"/>
  <c r="AL75" i="3" s="1"/>
  <c r="AP75" i="3" s="1"/>
  <c r="AM75" i="3"/>
  <c r="BC75" i="3"/>
  <c r="BD75" i="3" s="1"/>
  <c r="BG75" i="3" s="1"/>
  <c r="BE75" i="3"/>
  <c r="AK76" i="3"/>
  <c r="AL76" i="3" s="1"/>
  <c r="AP76" i="3" s="1"/>
  <c r="AM76" i="3"/>
  <c r="BC76" i="3"/>
  <c r="BD76" i="3" s="1"/>
  <c r="BG76" i="3" s="1"/>
  <c r="BE76" i="3"/>
  <c r="AK77" i="3"/>
  <c r="AL77" i="3" s="1"/>
  <c r="AP77" i="3" s="1"/>
  <c r="AM77" i="3"/>
  <c r="BC77" i="3"/>
  <c r="BD77" i="3" s="1"/>
  <c r="BG77" i="3" s="1"/>
  <c r="BE77" i="3"/>
  <c r="AK78" i="3"/>
  <c r="AL78" i="3" s="1"/>
  <c r="AP78" i="3" s="1"/>
  <c r="AM78" i="3"/>
  <c r="BC78" i="3"/>
  <c r="BD78" i="3" s="1"/>
  <c r="BG78" i="3" s="1"/>
  <c r="BE78" i="3"/>
  <c r="BJ79" i="3"/>
  <c r="AK79" i="3"/>
  <c r="AL79" i="3" s="1"/>
  <c r="AP79" i="3" s="1"/>
  <c r="AM79" i="3"/>
  <c r="BC79" i="3"/>
  <c r="BD79" i="3" s="1"/>
  <c r="BG79" i="3" s="1"/>
  <c r="BE79" i="3"/>
  <c r="BI79" i="3"/>
  <c r="AK80" i="3"/>
  <c r="AL80" i="3" s="1"/>
  <c r="AP80" i="3" s="1"/>
  <c r="AM80" i="3"/>
  <c r="BC80" i="3"/>
  <c r="BD80" i="3" s="1"/>
  <c r="BG80" i="3" s="1"/>
  <c r="BE80" i="3"/>
  <c r="AK81" i="3"/>
  <c r="AL81" i="3" s="1"/>
  <c r="AP81" i="3" s="1"/>
  <c r="AM81" i="3"/>
  <c r="BC81" i="3"/>
  <c r="BD81" i="3" s="1"/>
  <c r="BG81" i="3" s="1"/>
  <c r="BE81" i="3"/>
  <c r="AK82" i="3"/>
  <c r="AL82" i="3" s="1"/>
  <c r="AP82" i="3" s="1"/>
  <c r="AM82" i="3"/>
  <c r="BC82" i="3"/>
  <c r="BD82" i="3" s="1"/>
  <c r="BG82" i="3" s="1"/>
  <c r="BE82" i="3"/>
  <c r="BI83" i="3"/>
  <c r="AK83" i="3"/>
  <c r="AL83" i="3" s="1"/>
  <c r="AP83" i="3" s="1"/>
  <c r="AM83" i="3"/>
  <c r="BC83" i="3"/>
  <c r="BD83" i="3" s="1"/>
  <c r="BG83" i="3" s="1"/>
  <c r="BE83" i="3"/>
  <c r="BI84" i="3"/>
  <c r="AK84" i="3"/>
  <c r="AL84" i="3" s="1"/>
  <c r="AP84" i="3" s="1"/>
  <c r="AM84" i="3"/>
  <c r="BC84" i="3"/>
  <c r="BD84" i="3" s="1"/>
  <c r="BG84" i="3" s="1"/>
  <c r="BE84" i="3"/>
  <c r="AK85" i="3"/>
  <c r="AL85" i="3"/>
  <c r="AP85" i="3" s="1"/>
  <c r="AM85" i="3"/>
  <c r="BC85" i="3"/>
  <c r="BD85" i="3" s="1"/>
  <c r="BG85" i="3" s="1"/>
  <c r="BE85" i="3"/>
  <c r="BI86" i="3"/>
  <c r="AK86" i="3"/>
  <c r="AL86" i="3" s="1"/>
  <c r="AP86" i="3" s="1"/>
  <c r="AM86" i="3"/>
  <c r="BC86" i="3"/>
  <c r="BD86" i="3"/>
  <c r="BG86" i="3" s="1"/>
  <c r="BE86" i="3"/>
  <c r="BJ87" i="3"/>
  <c r="AK87" i="3"/>
  <c r="AL87" i="3" s="1"/>
  <c r="AP87" i="3" s="1"/>
  <c r="AM87" i="3"/>
  <c r="BC87" i="3"/>
  <c r="BD87" i="3" s="1"/>
  <c r="BG87" i="3" s="1"/>
  <c r="BE87" i="3"/>
  <c r="AK88" i="3"/>
  <c r="AL88" i="3" s="1"/>
  <c r="AP88" i="3" s="1"/>
  <c r="AM88" i="3"/>
  <c r="BC88" i="3"/>
  <c r="BD88" i="3" s="1"/>
  <c r="BG88" i="3" s="1"/>
  <c r="BE88" i="3"/>
  <c r="AK89" i="3"/>
  <c r="AL89" i="3" s="1"/>
  <c r="AP89" i="3" s="1"/>
  <c r="AM89" i="3"/>
  <c r="BC89" i="3"/>
  <c r="BD89" i="3" s="1"/>
  <c r="BG89" i="3" s="1"/>
  <c r="BE89" i="3"/>
  <c r="AK90" i="3"/>
  <c r="AL90" i="3" s="1"/>
  <c r="AP90" i="3" s="1"/>
  <c r="AM90" i="3"/>
  <c r="BC90" i="3"/>
  <c r="BD90" i="3" s="1"/>
  <c r="BG90" i="3" s="1"/>
  <c r="BE90" i="3"/>
  <c r="BI91" i="3"/>
  <c r="AK91" i="3"/>
  <c r="AL91" i="3" s="1"/>
  <c r="AP91" i="3" s="1"/>
  <c r="AM91" i="3"/>
  <c r="BC91" i="3"/>
  <c r="BD91" i="3" s="1"/>
  <c r="BG91" i="3" s="1"/>
  <c r="BE91" i="3"/>
  <c r="AK92" i="3"/>
  <c r="AL92" i="3" s="1"/>
  <c r="AP92" i="3" s="1"/>
  <c r="AM92" i="3"/>
  <c r="BC92" i="3"/>
  <c r="BD92" i="3" s="1"/>
  <c r="BG92" i="3" s="1"/>
  <c r="BE92" i="3"/>
  <c r="AK93" i="3"/>
  <c r="AL93" i="3" s="1"/>
  <c r="AP93" i="3" s="1"/>
  <c r="AM93" i="3"/>
  <c r="BC93" i="3"/>
  <c r="BD93" i="3" s="1"/>
  <c r="BG93" i="3" s="1"/>
  <c r="BE93" i="3"/>
  <c r="AK94" i="3"/>
  <c r="AL94" i="3" s="1"/>
  <c r="AP94" i="3" s="1"/>
  <c r="AM94" i="3"/>
  <c r="BC94" i="3"/>
  <c r="BD94" i="3" s="1"/>
  <c r="BG94" i="3" s="1"/>
  <c r="BE94" i="3"/>
  <c r="BJ95" i="3"/>
  <c r="AK95" i="3"/>
  <c r="AL95" i="3" s="1"/>
  <c r="AP95" i="3" s="1"/>
  <c r="AM95" i="3"/>
  <c r="BC95" i="3"/>
  <c r="BD95" i="3" s="1"/>
  <c r="BG95" i="3" s="1"/>
  <c r="BE95" i="3"/>
  <c r="BI95" i="3"/>
  <c r="AK96" i="3"/>
  <c r="AL96" i="3" s="1"/>
  <c r="AP96" i="3" s="1"/>
  <c r="AM96" i="3"/>
  <c r="BC96" i="3"/>
  <c r="BD96" i="3" s="1"/>
  <c r="BG96" i="3" s="1"/>
  <c r="BE96" i="3"/>
  <c r="AK97" i="3"/>
  <c r="AL97" i="3" s="1"/>
  <c r="AP97" i="3" s="1"/>
  <c r="AM97" i="3"/>
  <c r="BC97" i="3"/>
  <c r="BD97" i="3" s="1"/>
  <c r="BG97" i="3" s="1"/>
  <c r="BE97" i="3"/>
  <c r="AK98" i="3"/>
  <c r="AL98" i="3" s="1"/>
  <c r="AP98" i="3" s="1"/>
  <c r="AM98" i="3"/>
  <c r="BC98" i="3"/>
  <c r="BD98" i="3" s="1"/>
  <c r="BG98" i="3" s="1"/>
  <c r="BE98" i="3"/>
  <c r="BI99" i="3"/>
  <c r="AK99" i="3"/>
  <c r="AL99" i="3" s="1"/>
  <c r="AP99" i="3" s="1"/>
  <c r="AM99" i="3"/>
  <c r="BC99" i="3"/>
  <c r="BD99" i="3" s="1"/>
  <c r="BG99" i="3" s="1"/>
  <c r="BE99" i="3"/>
  <c r="BI100" i="3"/>
  <c r="AK100" i="3"/>
  <c r="AL100" i="3" s="1"/>
  <c r="AP100" i="3" s="1"/>
  <c r="AM100" i="3"/>
  <c r="BC100" i="3"/>
  <c r="BD100" i="3" s="1"/>
  <c r="BG100" i="3" s="1"/>
  <c r="BE100" i="3"/>
  <c r="AK101" i="3"/>
  <c r="AL101" i="3" s="1"/>
  <c r="AP101" i="3" s="1"/>
  <c r="AM101" i="3"/>
  <c r="BC101" i="3"/>
  <c r="BD101" i="3" s="1"/>
  <c r="BG101" i="3" s="1"/>
  <c r="BE101" i="3"/>
  <c r="BI102" i="3"/>
  <c r="AK102" i="3"/>
  <c r="AL102" i="3" s="1"/>
  <c r="AP102" i="3" s="1"/>
  <c r="AM102" i="3"/>
  <c r="BC102" i="3"/>
  <c r="BD102" i="3" s="1"/>
  <c r="BG102" i="3" s="1"/>
  <c r="BE102" i="3"/>
  <c r="BJ103" i="3"/>
  <c r="AK103" i="3"/>
  <c r="AL103" i="3" s="1"/>
  <c r="AP103" i="3" s="1"/>
  <c r="AM103" i="3"/>
  <c r="BC103" i="3"/>
  <c r="BD103" i="3" s="1"/>
  <c r="BG103" i="3" s="1"/>
  <c r="BE103" i="3"/>
  <c r="AK104" i="3"/>
  <c r="AL104" i="3" s="1"/>
  <c r="AP104" i="3" s="1"/>
  <c r="AM104" i="3"/>
  <c r="BC104" i="3"/>
  <c r="BD104" i="3" s="1"/>
  <c r="BG104" i="3" s="1"/>
  <c r="BE104" i="3"/>
  <c r="AK105" i="3"/>
  <c r="AL105" i="3" s="1"/>
  <c r="AP105" i="3" s="1"/>
  <c r="AM105" i="3"/>
  <c r="BC105" i="3"/>
  <c r="BD105" i="3" s="1"/>
  <c r="BG105" i="3" s="1"/>
  <c r="BE105" i="3"/>
  <c r="AK106" i="3"/>
  <c r="AL106" i="3" s="1"/>
  <c r="AP106" i="3" s="1"/>
  <c r="AM106" i="3"/>
  <c r="BC106" i="3"/>
  <c r="BD106" i="3" s="1"/>
  <c r="BG106" i="3" s="1"/>
  <c r="BE106" i="3"/>
  <c r="BJ107" i="3"/>
  <c r="AK107" i="3"/>
  <c r="AL107" i="3" s="1"/>
  <c r="AP107" i="3" s="1"/>
  <c r="AM107" i="3"/>
  <c r="BC107" i="3"/>
  <c r="BD107" i="3" s="1"/>
  <c r="BG107" i="3" s="1"/>
  <c r="BE107" i="3"/>
  <c r="AK108" i="3"/>
  <c r="AL108" i="3" s="1"/>
  <c r="AP108" i="3" s="1"/>
  <c r="AM108" i="3"/>
  <c r="BC108" i="3"/>
  <c r="BD108" i="3" s="1"/>
  <c r="BG108" i="3" s="1"/>
  <c r="BE108" i="3"/>
  <c r="AK109" i="3"/>
  <c r="AL109" i="3" s="1"/>
  <c r="AP109" i="3" s="1"/>
  <c r="AM109" i="3"/>
  <c r="BC109" i="3"/>
  <c r="BD109" i="3" s="1"/>
  <c r="BG109" i="3" s="1"/>
  <c r="BE109" i="3"/>
  <c r="AK110" i="3"/>
  <c r="AL110" i="3" s="1"/>
  <c r="AP110" i="3" s="1"/>
  <c r="AM110" i="3"/>
  <c r="BC110" i="3"/>
  <c r="BD110" i="3" s="1"/>
  <c r="BG110" i="3" s="1"/>
  <c r="BE110" i="3"/>
  <c r="AK111" i="3"/>
  <c r="AL111" i="3" s="1"/>
  <c r="AP111" i="3" s="1"/>
  <c r="AM111" i="3"/>
  <c r="BC111" i="3"/>
  <c r="BD111" i="3" s="1"/>
  <c r="BG111" i="3" s="1"/>
  <c r="BE111" i="3"/>
  <c r="AK112" i="3"/>
  <c r="AL112" i="3" s="1"/>
  <c r="AP112" i="3" s="1"/>
  <c r="AM112" i="3"/>
  <c r="BC112" i="3"/>
  <c r="BD112" i="3" s="1"/>
  <c r="BG112" i="3" s="1"/>
  <c r="BE112" i="3"/>
  <c r="AK113" i="3"/>
  <c r="AL113" i="3" s="1"/>
  <c r="AP113" i="3" s="1"/>
  <c r="AM113" i="3"/>
  <c r="BC113" i="3"/>
  <c r="BD113" i="3" s="1"/>
  <c r="BG113" i="3" s="1"/>
  <c r="BE113" i="3"/>
  <c r="AK114" i="3"/>
  <c r="AL114" i="3" s="1"/>
  <c r="AP114" i="3" s="1"/>
  <c r="AM114" i="3"/>
  <c r="BC114" i="3"/>
  <c r="BD114" i="3" s="1"/>
  <c r="BG114" i="3" s="1"/>
  <c r="BE114" i="3"/>
  <c r="BJ115" i="3"/>
  <c r="AK115" i="3"/>
  <c r="AL115" i="3" s="1"/>
  <c r="AP115" i="3" s="1"/>
  <c r="AM115" i="3"/>
  <c r="BC115" i="3"/>
  <c r="BD115" i="3" s="1"/>
  <c r="BG115" i="3" s="1"/>
  <c r="BE115" i="3"/>
  <c r="BI116" i="3"/>
  <c r="AK116" i="3"/>
  <c r="AL116" i="3" s="1"/>
  <c r="AP116" i="3" s="1"/>
  <c r="AM116" i="3"/>
  <c r="BC116" i="3"/>
  <c r="BD116" i="3" s="1"/>
  <c r="BG116" i="3" s="1"/>
  <c r="BE116" i="3"/>
  <c r="BJ116" i="3"/>
  <c r="BI117" i="3"/>
  <c r="AK117" i="3"/>
  <c r="AL117" i="3" s="1"/>
  <c r="AP117" i="3" s="1"/>
  <c r="AM117" i="3"/>
  <c r="BC117" i="3"/>
  <c r="BD117" i="3" s="1"/>
  <c r="BG117" i="3" s="1"/>
  <c r="BE117" i="3"/>
  <c r="BJ117" i="3"/>
  <c r="AK118" i="3"/>
  <c r="AL118" i="3" s="1"/>
  <c r="AP118" i="3" s="1"/>
  <c r="AM118" i="3"/>
  <c r="BC118" i="3"/>
  <c r="BD118" i="3" s="1"/>
  <c r="BG118" i="3" s="1"/>
  <c r="BE118" i="3"/>
  <c r="AK119" i="3"/>
  <c r="AL119" i="3" s="1"/>
  <c r="AP119" i="3" s="1"/>
  <c r="AM119" i="3"/>
  <c r="BC119" i="3"/>
  <c r="BD119" i="3" s="1"/>
  <c r="BG119" i="3" s="1"/>
  <c r="BE119" i="3"/>
  <c r="AK120" i="3"/>
  <c r="AL120" i="3" s="1"/>
  <c r="AP120" i="3" s="1"/>
  <c r="AM120" i="3"/>
  <c r="BC120" i="3"/>
  <c r="BD120" i="3" s="1"/>
  <c r="BG120" i="3" s="1"/>
  <c r="BE120" i="3"/>
  <c r="BI121" i="3"/>
  <c r="AK121" i="3"/>
  <c r="AL121" i="3" s="1"/>
  <c r="AP121" i="3" s="1"/>
  <c r="AM121" i="3"/>
  <c r="BC121" i="3"/>
  <c r="BD121" i="3" s="1"/>
  <c r="BG121" i="3" s="1"/>
  <c r="BE121" i="3"/>
  <c r="AK122" i="3"/>
  <c r="AL122" i="3" s="1"/>
  <c r="AP122" i="3" s="1"/>
  <c r="AM122" i="3"/>
  <c r="BC122" i="3"/>
  <c r="BD122" i="3" s="1"/>
  <c r="BG122" i="3" s="1"/>
  <c r="BE122" i="3"/>
  <c r="BJ123" i="3"/>
  <c r="AK123" i="3"/>
  <c r="AL123" i="3" s="1"/>
  <c r="AP123" i="3" s="1"/>
  <c r="AM123" i="3"/>
  <c r="BC123" i="3"/>
  <c r="BD123" i="3" s="1"/>
  <c r="BG123" i="3" s="1"/>
  <c r="BE123" i="3"/>
  <c r="BI124" i="3"/>
  <c r="AK124" i="3"/>
  <c r="AL124" i="3" s="1"/>
  <c r="AP124" i="3" s="1"/>
  <c r="AM124" i="3"/>
  <c r="BC124" i="3"/>
  <c r="BD124" i="3" s="1"/>
  <c r="BG124" i="3" s="1"/>
  <c r="BE124" i="3"/>
  <c r="BJ124" i="3"/>
  <c r="BI125" i="3"/>
  <c r="AK125" i="3"/>
  <c r="AL125" i="3" s="1"/>
  <c r="AP125" i="3" s="1"/>
  <c r="AM125" i="3"/>
  <c r="BC125" i="3"/>
  <c r="BD125" i="3" s="1"/>
  <c r="BG125" i="3" s="1"/>
  <c r="BE125" i="3"/>
  <c r="AC126" i="3"/>
  <c r="AG126" i="3" s="1"/>
  <c r="BC126" i="3"/>
  <c r="BD126" i="3" s="1"/>
  <c r="BG126" i="3" s="1"/>
  <c r="BE126" i="3"/>
  <c r="AB127" i="3"/>
  <c r="AC127" i="3" s="1"/>
  <c r="AG127" i="3" s="1"/>
  <c r="BC127" i="3"/>
  <c r="BD127" i="3" s="1"/>
  <c r="BG127" i="3" s="1"/>
  <c r="BE127" i="3"/>
  <c r="AB128" i="3"/>
  <c r="AC128" i="3" s="1"/>
  <c r="AG128" i="3" s="1"/>
  <c r="AD128" i="3"/>
  <c r="BC128" i="3"/>
  <c r="BD128" i="3" s="1"/>
  <c r="BG128" i="3" s="1"/>
  <c r="BE128" i="3"/>
  <c r="AC129" i="3"/>
  <c r="AG129" i="3" s="1"/>
  <c r="AD129" i="3"/>
  <c r="BC129" i="3"/>
  <c r="BD129" i="3" s="1"/>
  <c r="BG129" i="3" s="1"/>
  <c r="BE129" i="3"/>
  <c r="AB130" i="3"/>
  <c r="AC130" i="3" s="1"/>
  <c r="AG130" i="3" s="1"/>
  <c r="AD130" i="3"/>
  <c r="BC130" i="3"/>
  <c r="BD130" i="3" s="1"/>
  <c r="BG130" i="3" s="1"/>
  <c r="BE130" i="3"/>
  <c r="AB131" i="3"/>
  <c r="AC131" i="3" s="1"/>
  <c r="AG131" i="3" s="1"/>
  <c r="AD131" i="3"/>
  <c r="BC131" i="3"/>
  <c r="BD131" i="3" s="1"/>
  <c r="BG131" i="3" s="1"/>
  <c r="BE131" i="3"/>
  <c r="AB132" i="3"/>
  <c r="AC132" i="3" s="1"/>
  <c r="AG132" i="3" s="1"/>
  <c r="AD132" i="3"/>
  <c r="BC132" i="3"/>
  <c r="BD132" i="3" s="1"/>
  <c r="BG132" i="3" s="1"/>
  <c r="BE132" i="3"/>
  <c r="AB133" i="3"/>
  <c r="AC133" i="3" s="1"/>
  <c r="AG133" i="3" s="1"/>
  <c r="AD133" i="3"/>
  <c r="BC133" i="3"/>
  <c r="BD133" i="3" s="1"/>
  <c r="BG133" i="3" s="1"/>
  <c r="BE133" i="3"/>
  <c r="AB134" i="3"/>
  <c r="AC134" i="3" s="1"/>
  <c r="AG134" i="3" s="1"/>
  <c r="AD134" i="3"/>
  <c r="BC134" i="3"/>
  <c r="BD134" i="3" s="1"/>
  <c r="BG134" i="3" s="1"/>
  <c r="BE134" i="3"/>
  <c r="AB135" i="3"/>
  <c r="AC135" i="3" s="1"/>
  <c r="AG135" i="3" s="1"/>
  <c r="BI135" i="3" s="1"/>
  <c r="AD135" i="3"/>
  <c r="BC135" i="3"/>
  <c r="BD135" i="3" s="1"/>
  <c r="BG135" i="3" s="1"/>
  <c r="BE135" i="3"/>
  <c r="AB136" i="3"/>
  <c r="AC136" i="3" s="1"/>
  <c r="AG136" i="3" s="1"/>
  <c r="BI136" i="3" s="1"/>
  <c r="AD136" i="3"/>
  <c r="BC136" i="3"/>
  <c r="BD136" i="3" s="1"/>
  <c r="BG136" i="3" s="1"/>
  <c r="BE136" i="3"/>
  <c r="AK137" i="3"/>
  <c r="AL137" i="3" s="1"/>
  <c r="AP137" i="3" s="1"/>
  <c r="AM137" i="3"/>
  <c r="BC137" i="3"/>
  <c r="BD137" i="3" s="1"/>
  <c r="BG137" i="3" s="1"/>
  <c r="BE137" i="3"/>
  <c r="AG138" i="3"/>
  <c r="BI138" i="3" s="1"/>
  <c r="AK138" i="3"/>
  <c r="AL138" i="3" s="1"/>
  <c r="AP138" i="3" s="1"/>
  <c r="AM138" i="3"/>
  <c r="BC138" i="3"/>
  <c r="BD138" i="3" s="1"/>
  <c r="BG138" i="3" s="1"/>
  <c r="BE138" i="3"/>
  <c r="AG139" i="3"/>
  <c r="AK139" i="3"/>
  <c r="AL139" i="3" s="1"/>
  <c r="AP139" i="3" s="1"/>
  <c r="AM139" i="3"/>
  <c r="BC139" i="3"/>
  <c r="BD139" i="3" s="1"/>
  <c r="BG139" i="3" s="1"/>
  <c r="BE139" i="3"/>
  <c r="AG140" i="3"/>
  <c r="BJ140" i="3" s="1"/>
  <c r="AK140" i="3"/>
  <c r="AL140" i="3" s="1"/>
  <c r="AP140" i="3" s="1"/>
  <c r="AM140" i="3"/>
  <c r="BC140" i="3"/>
  <c r="BD140" i="3" s="1"/>
  <c r="BG140" i="3" s="1"/>
  <c r="BE140" i="3"/>
  <c r="AK141" i="3"/>
  <c r="AL141" i="3" s="1"/>
  <c r="AP141" i="3" s="1"/>
  <c r="AM141" i="3"/>
  <c r="BC141" i="3"/>
  <c r="BD141" i="3" s="1"/>
  <c r="BG141" i="3" s="1"/>
  <c r="BE141" i="3"/>
  <c r="AG142" i="3"/>
  <c r="AK142" i="3"/>
  <c r="AL142" i="3" s="1"/>
  <c r="AP142" i="3" s="1"/>
  <c r="AM142" i="3"/>
  <c r="BC142" i="3"/>
  <c r="BD142" i="3" s="1"/>
  <c r="BG142" i="3" s="1"/>
  <c r="BE142" i="3"/>
  <c r="AC153" i="3"/>
  <c r="AG153" i="3" s="1"/>
  <c r="BJ153" i="3" s="1"/>
  <c r="BC153" i="3"/>
  <c r="BD153" i="3" s="1"/>
  <c r="BG153" i="3" s="1"/>
  <c r="BE153" i="3"/>
  <c r="AB154" i="3"/>
  <c r="AC154" i="3" s="1"/>
  <c r="BC154" i="3"/>
  <c r="BD154" i="3" s="1"/>
  <c r="BG154" i="3" s="1"/>
  <c r="BE154" i="3"/>
  <c r="AB155" i="3"/>
  <c r="AC155" i="3" s="1"/>
  <c r="BC155" i="3"/>
  <c r="BD155" i="3"/>
  <c r="BG155" i="3" s="1"/>
  <c r="BE155" i="3"/>
  <c r="AB156" i="3"/>
  <c r="AC156" i="3" s="1"/>
  <c r="AG156" i="3" s="1"/>
  <c r="BI156" i="3" s="1"/>
  <c r="BC156" i="3"/>
  <c r="BD156" i="3" s="1"/>
  <c r="BG156" i="3" s="1"/>
  <c r="BE156" i="3"/>
  <c r="AB157" i="3"/>
  <c r="AC157" i="3" s="1"/>
  <c r="AG157" i="3" s="1"/>
  <c r="BC157" i="3"/>
  <c r="BD157" i="3" s="1"/>
  <c r="BG157" i="3" s="1"/>
  <c r="BE157" i="3"/>
  <c r="AB158" i="3"/>
  <c r="AC158" i="3" s="1"/>
  <c r="BC158" i="3"/>
  <c r="BD158" i="3" s="1"/>
  <c r="BG158" i="3" s="1"/>
  <c r="BE158" i="3"/>
  <c r="AC159" i="3"/>
  <c r="AG159" i="3" s="1"/>
  <c r="BI159" i="3" s="1"/>
  <c r="BC159" i="3"/>
  <c r="BD159" i="3" s="1"/>
  <c r="BG159" i="3" s="1"/>
  <c r="BE159" i="3"/>
  <c r="AG160" i="3"/>
  <c r="AK160" i="3"/>
  <c r="AL160" i="3" s="1"/>
  <c r="AP160" i="3" s="1"/>
  <c r="BC160" i="3"/>
  <c r="BD160" i="3" s="1"/>
  <c r="BG160" i="3" s="1"/>
  <c r="BE160" i="3"/>
  <c r="AG161" i="3"/>
  <c r="AK161" i="3"/>
  <c r="AL161" i="3" s="1"/>
  <c r="BC161" i="3"/>
  <c r="BD161" i="3" s="1"/>
  <c r="BG161" i="3" s="1"/>
  <c r="BE161" i="3"/>
  <c r="AG162" i="3"/>
  <c r="AK162" i="3"/>
  <c r="AL162" i="3" s="1"/>
  <c r="AP162" i="3" s="1"/>
  <c r="BC162" i="3"/>
  <c r="BD162" i="3" s="1"/>
  <c r="BG162" i="3" s="1"/>
  <c r="BE162" i="3"/>
  <c r="AG163" i="3"/>
  <c r="AK163" i="3"/>
  <c r="AL163" i="3" s="1"/>
  <c r="AM163" i="3"/>
  <c r="BC163" i="3"/>
  <c r="BD163" i="3" s="1"/>
  <c r="BG163" i="3" s="1"/>
  <c r="BE163" i="3"/>
  <c r="AG164" i="3"/>
  <c r="BI164" i="3" s="1"/>
  <c r="BC164" i="3"/>
  <c r="BD164" i="3" s="1"/>
  <c r="BG164" i="3" s="1"/>
  <c r="BE164" i="3"/>
  <c r="AG165" i="3"/>
  <c r="BJ165" i="3" s="1"/>
  <c r="BC165" i="3"/>
  <c r="BD165" i="3" s="1"/>
  <c r="BG165" i="3" s="1"/>
  <c r="BE165" i="3"/>
  <c r="AG166" i="3"/>
  <c r="BC166" i="3"/>
  <c r="BD166" i="3" s="1"/>
  <c r="BG166" i="3" s="1"/>
  <c r="BE166" i="3"/>
  <c r="AG167" i="3"/>
  <c r="BI167" i="3" s="1"/>
  <c r="BC167" i="3"/>
  <c r="BD167" i="3" s="1"/>
  <c r="BG167" i="3" s="1"/>
  <c r="BE167" i="3"/>
  <c r="AB168" i="3"/>
  <c r="AC168" i="3" s="1"/>
  <c r="AG168" i="3" s="1"/>
  <c r="AD168" i="3"/>
  <c r="BC168" i="3"/>
  <c r="BD168" i="3" s="1"/>
  <c r="BG168" i="3" s="1"/>
  <c r="BE168" i="3"/>
  <c r="AB169" i="3"/>
  <c r="AC169" i="3" s="1"/>
  <c r="AG169" i="3" s="1"/>
  <c r="AD169" i="3"/>
  <c r="BC169" i="3"/>
  <c r="BD169" i="3" s="1"/>
  <c r="BG169" i="3" s="1"/>
  <c r="BE169" i="3"/>
  <c r="AB170" i="3"/>
  <c r="AC170" i="3" s="1"/>
  <c r="AG170" i="3" s="1"/>
  <c r="AD170" i="3"/>
  <c r="BC170" i="3"/>
  <c r="BD170" i="3" s="1"/>
  <c r="BG170" i="3" s="1"/>
  <c r="BE170" i="3"/>
  <c r="AB171" i="3"/>
  <c r="AC171" i="3" s="1"/>
  <c r="AG171" i="3" s="1"/>
  <c r="AD171" i="3"/>
  <c r="BC171" i="3"/>
  <c r="BD171" i="3" s="1"/>
  <c r="BG171" i="3" s="1"/>
  <c r="BE171" i="3"/>
  <c r="AB172" i="3"/>
  <c r="AC172" i="3" s="1"/>
  <c r="AG172" i="3" s="1"/>
  <c r="BI172" i="3" s="1"/>
  <c r="AD172" i="3"/>
  <c r="BC172" i="3"/>
  <c r="BD172" i="3" s="1"/>
  <c r="BG172" i="3" s="1"/>
  <c r="BE172" i="3"/>
  <c r="AB173" i="3"/>
  <c r="AC173" i="3" s="1"/>
  <c r="AG173" i="3" s="1"/>
  <c r="BJ173" i="3" s="1"/>
  <c r="AD173" i="3"/>
  <c r="BC173" i="3"/>
  <c r="BD173" i="3" s="1"/>
  <c r="BG173" i="3" s="1"/>
  <c r="BE173" i="3"/>
  <c r="AB174" i="3"/>
  <c r="AC174" i="3" s="1"/>
  <c r="AG174" i="3" s="1"/>
  <c r="BI174" i="3" s="1"/>
  <c r="AD174" i="3"/>
  <c r="BC174" i="3"/>
  <c r="BD174" i="3" s="1"/>
  <c r="BG174" i="3" s="1"/>
  <c r="BE174" i="3"/>
  <c r="AB175" i="3"/>
  <c r="AC175" i="3" s="1"/>
  <c r="AG175" i="3" s="1"/>
  <c r="BI175" i="3" s="1"/>
  <c r="AD175" i="3"/>
  <c r="BC175" i="3"/>
  <c r="BD175" i="3" s="1"/>
  <c r="BG175" i="3" s="1"/>
  <c r="BE175" i="3"/>
  <c r="AB20" i="3"/>
  <c r="AC20" i="3" s="1"/>
  <c r="AD20" i="3" s="1"/>
  <c r="BE44" i="3"/>
  <c r="BC44" i="3"/>
  <c r="BD44" i="3" s="1"/>
  <c r="BG44" i="3" s="1"/>
  <c r="AB44" i="3"/>
  <c r="AC44" i="3" s="1"/>
  <c r="AG44" i="3" s="1"/>
  <c r="BI44" i="3" s="1"/>
  <c r="BE43" i="3"/>
  <c r="BC43" i="3"/>
  <c r="BD43" i="3" s="1"/>
  <c r="BG43" i="3" s="1"/>
  <c r="AB43" i="3"/>
  <c r="AC43" i="3" s="1"/>
  <c r="BE42" i="3"/>
  <c r="BC42" i="3"/>
  <c r="BD42" i="3" s="1"/>
  <c r="BG42" i="3" s="1"/>
  <c r="AB42" i="3"/>
  <c r="AC42" i="3" s="1"/>
  <c r="AD42" i="3" s="1"/>
  <c r="BE41" i="3"/>
  <c r="BC41" i="3"/>
  <c r="BD41" i="3" s="1"/>
  <c r="BG41" i="3" s="1"/>
  <c r="AV41" i="3"/>
  <c r="AT41" i="3"/>
  <c r="AU41" i="3" s="1"/>
  <c r="AY41" i="3" s="1"/>
  <c r="AB41" i="3"/>
  <c r="AC41" i="3" s="1"/>
  <c r="BE40" i="3"/>
  <c r="BC40" i="3"/>
  <c r="BD40" i="3" s="1"/>
  <c r="BG40" i="3" s="1"/>
  <c r="AV40" i="3"/>
  <c r="AT40" i="3"/>
  <c r="AU40" i="3" s="1"/>
  <c r="AY40" i="3" s="1"/>
  <c r="AB40" i="3"/>
  <c r="AC40" i="3" s="1"/>
  <c r="AG40" i="3" s="1"/>
  <c r="BE39" i="3"/>
  <c r="BC39" i="3"/>
  <c r="BD39" i="3" s="1"/>
  <c r="BG39" i="3" s="1"/>
  <c r="AV39" i="3"/>
  <c r="AT39" i="3"/>
  <c r="AU39" i="3" s="1"/>
  <c r="AY39" i="3" s="1"/>
  <c r="AB39" i="3"/>
  <c r="AC39" i="3" s="1"/>
  <c r="BE38" i="3"/>
  <c r="BC38" i="3"/>
  <c r="BD38" i="3" s="1"/>
  <c r="BG38" i="3" s="1"/>
  <c r="AV38" i="3"/>
  <c r="AT38" i="3"/>
  <c r="AU38" i="3" s="1"/>
  <c r="AY38" i="3" s="1"/>
  <c r="AB38" i="3"/>
  <c r="AC38" i="3" s="1"/>
  <c r="BE37" i="3"/>
  <c r="BC37" i="3"/>
  <c r="BD37" i="3" s="1"/>
  <c r="BG37" i="3" s="1"/>
  <c r="AB37" i="3"/>
  <c r="AC37" i="3" s="1"/>
  <c r="BE36" i="3"/>
  <c r="BC36" i="3"/>
  <c r="BD36" i="3" s="1"/>
  <c r="BG36" i="3" s="1"/>
  <c r="AV36" i="3"/>
  <c r="AT36" i="3"/>
  <c r="AU36" i="3" s="1"/>
  <c r="AY36" i="3" s="1"/>
  <c r="AB36" i="3"/>
  <c r="AC36" i="3" s="1"/>
  <c r="AG36" i="3" s="1"/>
  <c r="BI36" i="3" s="1"/>
  <c r="BE35" i="3"/>
  <c r="BC35" i="3"/>
  <c r="BD35" i="3" s="1"/>
  <c r="BG35" i="3" s="1"/>
  <c r="AV35" i="3"/>
  <c r="AT35" i="3"/>
  <c r="AU35" i="3" s="1"/>
  <c r="AY35" i="3" s="1"/>
  <c r="AB35" i="3"/>
  <c r="AC35" i="3" s="1"/>
  <c r="BE34" i="3"/>
  <c r="BC34" i="3"/>
  <c r="BD34" i="3" s="1"/>
  <c r="BG34" i="3" s="1"/>
  <c r="AV34" i="3"/>
  <c r="AT34" i="3"/>
  <c r="AU34" i="3" s="1"/>
  <c r="AY34" i="3" s="1"/>
  <c r="AB34" i="3"/>
  <c r="AC34" i="3" s="1"/>
  <c r="BE33" i="3"/>
  <c r="BC33" i="3"/>
  <c r="BD33" i="3" s="1"/>
  <c r="BG33" i="3" s="1"/>
  <c r="AV33" i="3"/>
  <c r="AT33" i="3"/>
  <c r="AU33" i="3" s="1"/>
  <c r="AY33" i="3" s="1"/>
  <c r="AB33" i="3"/>
  <c r="AC33" i="3" s="1"/>
  <c r="BE32" i="3"/>
  <c r="BC32" i="3"/>
  <c r="BD32" i="3" s="1"/>
  <c r="BG32" i="3" s="1"/>
  <c r="AB32" i="3"/>
  <c r="AC32" i="3" s="1"/>
  <c r="BE31" i="3"/>
  <c r="BC31" i="3"/>
  <c r="BD31" i="3" s="1"/>
  <c r="BG31" i="3" s="1"/>
  <c r="AV31" i="3"/>
  <c r="AT31" i="3"/>
  <c r="AU31" i="3" s="1"/>
  <c r="AY31" i="3" s="1"/>
  <c r="AB31" i="3"/>
  <c r="AC31" i="3" s="1"/>
  <c r="AG31" i="3" s="1"/>
  <c r="BI31" i="3" s="1"/>
  <c r="BE30" i="3"/>
  <c r="BC30" i="3"/>
  <c r="BD30" i="3" s="1"/>
  <c r="BG30" i="3" s="1"/>
  <c r="AV30" i="3"/>
  <c r="AT30" i="3"/>
  <c r="AU30" i="3" s="1"/>
  <c r="AY30" i="3" s="1"/>
  <c r="AB30" i="3"/>
  <c r="AC30" i="3" s="1"/>
  <c r="BE29" i="3"/>
  <c r="BC29" i="3"/>
  <c r="BD29" i="3" s="1"/>
  <c r="BG29" i="3" s="1"/>
  <c r="AV29" i="3"/>
  <c r="AT29" i="3"/>
  <c r="AU29" i="3" s="1"/>
  <c r="AY29" i="3" s="1"/>
  <c r="AB29" i="3"/>
  <c r="AC29" i="3" s="1"/>
  <c r="BE28" i="3"/>
  <c r="BC28" i="3"/>
  <c r="BD28" i="3" s="1"/>
  <c r="BG28" i="3" s="1"/>
  <c r="AV28" i="3"/>
  <c r="AT28" i="3"/>
  <c r="AU28" i="3" s="1"/>
  <c r="AY28" i="3" s="1"/>
  <c r="AB28" i="3"/>
  <c r="AC28" i="3" s="1"/>
  <c r="AD28" i="3" s="1"/>
  <c r="BE27" i="3"/>
  <c r="BC27" i="3"/>
  <c r="BD27" i="3" s="1"/>
  <c r="BG27" i="3" s="1"/>
  <c r="AB27" i="3"/>
  <c r="AC27" i="3" s="1"/>
  <c r="AG27" i="3" s="1"/>
  <c r="BJ27" i="3" s="1"/>
  <c r="BE26" i="3"/>
  <c r="BC26" i="3"/>
  <c r="BD26" i="3" s="1"/>
  <c r="BG26" i="3" s="1"/>
  <c r="AV26" i="3"/>
  <c r="AT26" i="3"/>
  <c r="AU26" i="3" s="1"/>
  <c r="AY26" i="3" s="1"/>
  <c r="AB26" i="3"/>
  <c r="AC26" i="3" s="1"/>
  <c r="AD26" i="3" s="1"/>
  <c r="BE25" i="3"/>
  <c r="BC25" i="3"/>
  <c r="BD25" i="3" s="1"/>
  <c r="BG25" i="3" s="1"/>
  <c r="AV25" i="3"/>
  <c r="AT25" i="3"/>
  <c r="AU25" i="3" s="1"/>
  <c r="AY25" i="3" s="1"/>
  <c r="AB25" i="3"/>
  <c r="AC25" i="3" s="1"/>
  <c r="AG25" i="3" s="1"/>
  <c r="BI25" i="3" s="1"/>
  <c r="BE24" i="3"/>
  <c r="BC24" i="3"/>
  <c r="BD24" i="3" s="1"/>
  <c r="BG24" i="3" s="1"/>
  <c r="AV24" i="3"/>
  <c r="AT24" i="3"/>
  <c r="AU24" i="3" s="1"/>
  <c r="AY24" i="3" s="1"/>
  <c r="AB24" i="3"/>
  <c r="AC24" i="3" s="1"/>
  <c r="AD24" i="3" s="1"/>
  <c r="BE23" i="3"/>
  <c r="BC23" i="3"/>
  <c r="BD23" i="3" s="1"/>
  <c r="BG23" i="3" s="1"/>
  <c r="AV23" i="3"/>
  <c r="AT23" i="3"/>
  <c r="AU23" i="3" s="1"/>
  <c r="AY23" i="3" s="1"/>
  <c r="AB23" i="3"/>
  <c r="AC23" i="3" s="1"/>
  <c r="AG23" i="3" s="1"/>
  <c r="BI23" i="3" s="1"/>
  <c r="BE22" i="3"/>
  <c r="BC22" i="3"/>
  <c r="BD22" i="3" s="1"/>
  <c r="BG22" i="3" s="1"/>
  <c r="AD22" i="3"/>
  <c r="AC22" i="3"/>
  <c r="AG22" i="3" s="1"/>
  <c r="BI22" i="3" s="1"/>
  <c r="AB22" i="3"/>
  <c r="BE21" i="3"/>
  <c r="BC21" i="3"/>
  <c r="BD21" i="3" s="1"/>
  <c r="BG21" i="3" s="1"/>
  <c r="AV21" i="3"/>
  <c r="AT21" i="3"/>
  <c r="AU21" i="3" s="1"/>
  <c r="AY21" i="3" s="1"/>
  <c r="AB21" i="3"/>
  <c r="AC21" i="3" s="1"/>
  <c r="AG21" i="3" s="1"/>
  <c r="BI21" i="3" s="1"/>
  <c r="BE20" i="3"/>
  <c r="BC20" i="3"/>
  <c r="BD20" i="3" s="1"/>
  <c r="BG20" i="3" s="1"/>
  <c r="AV20" i="3"/>
  <c r="AT20" i="3"/>
  <c r="AU20" i="3" s="1"/>
  <c r="AY20" i="3" s="1"/>
  <c r="BE19" i="3"/>
  <c r="BC19" i="3"/>
  <c r="BD19" i="3" s="1"/>
  <c r="BG19" i="3" s="1"/>
  <c r="AV19" i="3"/>
  <c r="AT19" i="3"/>
  <c r="AU19" i="3" s="1"/>
  <c r="AY19" i="3" s="1"/>
  <c r="AB19" i="3"/>
  <c r="AC19" i="3" s="1"/>
  <c r="AG19" i="3" s="1"/>
  <c r="BI19" i="3" s="1"/>
  <c r="BE18" i="3"/>
  <c r="BC18" i="3"/>
  <c r="BD18" i="3" s="1"/>
  <c r="BG18" i="3" s="1"/>
  <c r="AV18" i="3"/>
  <c r="AT18" i="3"/>
  <c r="AU18" i="3" s="1"/>
  <c r="AY18" i="3" s="1"/>
  <c r="AB18" i="3"/>
  <c r="AC18" i="3" s="1"/>
  <c r="O44" i="3"/>
  <c r="O43" i="3"/>
  <c r="O42" i="3"/>
  <c r="O41" i="3"/>
  <c r="O40" i="3"/>
  <c r="O39" i="3"/>
  <c r="O38" i="3"/>
  <c r="O37" i="3"/>
  <c r="O36" i="3"/>
  <c r="O35" i="3"/>
  <c r="O34" i="3"/>
  <c r="O33" i="3"/>
  <c r="O32" i="3"/>
  <c r="O31" i="3"/>
  <c r="O30" i="3"/>
  <c r="O29" i="3"/>
  <c r="O28" i="3"/>
  <c r="O27" i="3"/>
  <c r="O26" i="3"/>
  <c r="O25" i="3"/>
  <c r="O24" i="3"/>
  <c r="O23" i="3"/>
  <c r="AM161" i="3" l="1"/>
  <c r="AM162" i="3"/>
  <c r="AM160" i="3"/>
  <c r="AG42" i="3"/>
  <c r="BI42" i="3" s="1"/>
  <c r="BI27" i="3"/>
  <c r="AD38" i="3"/>
  <c r="AG38" i="3"/>
  <c r="BI38" i="3" s="1"/>
  <c r="BJ23" i="3"/>
  <c r="BJ19" i="3"/>
  <c r="BJ31" i="3"/>
  <c r="AD18" i="3"/>
  <c r="AG18" i="3"/>
  <c r="BI132" i="3"/>
  <c r="BJ132" i="3"/>
  <c r="BI133" i="3"/>
  <c r="BJ133" i="3"/>
  <c r="BI97" i="3"/>
  <c r="BJ97" i="3"/>
  <c r="BI80" i="3"/>
  <c r="BJ80" i="3"/>
  <c r="BI65" i="3"/>
  <c r="BJ65" i="3"/>
  <c r="BI64" i="3"/>
  <c r="BJ64" i="3"/>
  <c r="BI81" i="3"/>
  <c r="BJ81" i="3"/>
  <c r="BI108" i="3"/>
  <c r="BJ108" i="3"/>
  <c r="AG158" i="3"/>
  <c r="BI158" i="3" s="1"/>
  <c r="AD158" i="3"/>
  <c r="AG45" i="3"/>
  <c r="BI45" i="3" s="1"/>
  <c r="AD45" i="3"/>
  <c r="BI109" i="3"/>
  <c r="BJ109" i="3"/>
  <c r="BI40" i="3"/>
  <c r="BJ40" i="3"/>
  <c r="AD30" i="3"/>
  <c r="AG30" i="3"/>
  <c r="AD34" i="3"/>
  <c r="AG34" i="3"/>
  <c r="AG141" i="3"/>
  <c r="BJ141" i="3" s="1"/>
  <c r="BI96" i="3"/>
  <c r="BJ96" i="3"/>
  <c r="AD46" i="3"/>
  <c r="BJ99" i="3"/>
  <c r="BJ67" i="3"/>
  <c r="BJ25" i="3"/>
  <c r="BJ54" i="3"/>
  <c r="AD156" i="3"/>
  <c r="BJ156" i="3"/>
  <c r="BJ138" i="3"/>
  <c r="BJ22" i="3"/>
  <c r="AD127" i="3"/>
  <c r="BJ83" i="3"/>
  <c r="BJ52" i="3"/>
  <c r="BJ21" i="3"/>
  <c r="BJ36" i="3"/>
  <c r="BJ167" i="3"/>
  <c r="BJ159" i="3"/>
  <c r="AD159" i="3"/>
  <c r="AD157" i="3"/>
  <c r="AG155" i="3"/>
  <c r="BI155" i="3" s="1"/>
  <c r="AD155" i="3"/>
  <c r="AG154" i="3"/>
  <c r="BI154" i="3" s="1"/>
  <c r="AD154" i="3"/>
  <c r="AD153" i="3"/>
  <c r="BJ164" i="3"/>
  <c r="AG137" i="3"/>
  <c r="BJ137" i="3" s="1"/>
  <c r="AD126" i="3"/>
  <c r="AD48" i="3"/>
  <c r="AG47" i="3"/>
  <c r="BI47" i="3" s="1"/>
  <c r="BI94" i="3"/>
  <c r="BJ94" i="3"/>
  <c r="BI92" i="3"/>
  <c r="BJ92" i="3"/>
  <c r="BI78" i="3"/>
  <c r="BJ78" i="3"/>
  <c r="BI76" i="3"/>
  <c r="BJ76" i="3"/>
  <c r="BI61" i="3"/>
  <c r="BJ61" i="3"/>
  <c r="BI112" i="3"/>
  <c r="BJ112" i="3"/>
  <c r="BI162" i="3"/>
  <c r="BJ162" i="3"/>
  <c r="BI128" i="3"/>
  <c r="BJ128" i="3"/>
  <c r="BI120" i="3"/>
  <c r="BJ120" i="3"/>
  <c r="BI104" i="3"/>
  <c r="BJ104" i="3"/>
  <c r="BI88" i="3"/>
  <c r="BJ88" i="3"/>
  <c r="BI72" i="3"/>
  <c r="BJ72" i="3"/>
  <c r="BI57" i="3"/>
  <c r="BJ57" i="3"/>
  <c r="BI161" i="3"/>
  <c r="BJ161" i="3"/>
  <c r="BI153" i="3"/>
  <c r="BJ131" i="3"/>
  <c r="BI131" i="3"/>
  <c r="BI129" i="3"/>
  <c r="BJ129" i="3"/>
  <c r="BI113" i="3"/>
  <c r="BJ113" i="3"/>
  <c r="BI103" i="3"/>
  <c r="BI87" i="3"/>
  <c r="BI71" i="3"/>
  <c r="BI123" i="3"/>
  <c r="BJ121" i="3"/>
  <c r="BJ100" i="3"/>
  <c r="BJ84" i="3"/>
  <c r="BJ68" i="3"/>
  <c r="BI170" i="3"/>
  <c r="BJ170" i="3"/>
  <c r="BI169" i="3"/>
  <c r="BJ169" i="3"/>
  <c r="BJ139" i="3"/>
  <c r="BI139" i="3"/>
  <c r="BJ105" i="3"/>
  <c r="BI105" i="3"/>
  <c r="BJ89" i="3"/>
  <c r="BI89" i="3"/>
  <c r="BJ73" i="3"/>
  <c r="BI73" i="3"/>
  <c r="BJ58" i="3"/>
  <c r="BI58" i="3"/>
  <c r="BJ157" i="3"/>
  <c r="BI157" i="3"/>
  <c r="BJ172" i="3"/>
  <c r="BI160" i="3"/>
  <c r="BJ160" i="3"/>
  <c r="BI126" i="3"/>
  <c r="BJ126" i="3"/>
  <c r="BJ125" i="3"/>
  <c r="BI48" i="3"/>
  <c r="BI106" i="3"/>
  <c r="BJ106" i="3"/>
  <c r="BI98" i="3"/>
  <c r="BJ98" i="3"/>
  <c r="BJ91" i="3"/>
  <c r="BI90" i="3"/>
  <c r="BJ90" i="3"/>
  <c r="BI82" i="3"/>
  <c r="BJ82" i="3"/>
  <c r="BJ75" i="3"/>
  <c r="BI74" i="3"/>
  <c r="BJ74" i="3"/>
  <c r="BI66" i="3"/>
  <c r="BJ66" i="3"/>
  <c r="BJ60" i="3"/>
  <c r="BI59" i="3"/>
  <c r="BJ59" i="3"/>
  <c r="BJ174" i="3"/>
  <c r="BJ135" i="3"/>
  <c r="BI114" i="3"/>
  <c r="BJ114" i="3"/>
  <c r="BJ102" i="3"/>
  <c r="BJ86" i="3"/>
  <c r="BJ70" i="3"/>
  <c r="BI55" i="3"/>
  <c r="BJ55" i="3"/>
  <c r="BI168" i="3"/>
  <c r="BJ168" i="3"/>
  <c r="BI165" i="3"/>
  <c r="BI163" i="3"/>
  <c r="BJ163" i="3"/>
  <c r="BI140" i="3"/>
  <c r="BI134" i="3"/>
  <c r="BJ134" i="3"/>
  <c r="BI122" i="3"/>
  <c r="BJ122" i="3"/>
  <c r="BI111" i="3"/>
  <c r="BJ111" i="3"/>
  <c r="BI101" i="3"/>
  <c r="BJ101" i="3"/>
  <c r="BI93" i="3"/>
  <c r="BJ93" i="3"/>
  <c r="BI85" i="3"/>
  <c r="BJ85" i="3"/>
  <c r="BI77" i="3"/>
  <c r="BJ77" i="3"/>
  <c r="BI69" i="3"/>
  <c r="BJ69" i="3"/>
  <c r="BI62" i="3"/>
  <c r="BJ62" i="3"/>
  <c r="BI50" i="3"/>
  <c r="BJ47" i="3"/>
  <c r="BJ46" i="3"/>
  <c r="BJ175" i="3"/>
  <c r="BI173" i="3"/>
  <c r="BI171" i="3"/>
  <c r="BJ171" i="3"/>
  <c r="BI130" i="3"/>
  <c r="BJ130" i="3"/>
  <c r="BI119" i="3"/>
  <c r="BJ119" i="3"/>
  <c r="BI110" i="3"/>
  <c r="BJ110" i="3"/>
  <c r="BI107" i="3"/>
  <c r="BI166" i="3"/>
  <c r="BJ166" i="3"/>
  <c r="BI142" i="3"/>
  <c r="BJ142" i="3"/>
  <c r="BI137" i="3"/>
  <c r="BJ136" i="3"/>
  <c r="BI127" i="3"/>
  <c r="BJ127" i="3"/>
  <c r="BI118" i="3"/>
  <c r="BJ118" i="3"/>
  <c r="BI115" i="3"/>
  <c r="BJ56" i="3"/>
  <c r="BI56" i="3"/>
  <c r="BI51" i="3"/>
  <c r="BJ51" i="3"/>
  <c r="BI53" i="3"/>
  <c r="BJ53" i="3"/>
  <c r="BI49" i="3"/>
  <c r="BJ49" i="3"/>
  <c r="AG20" i="3"/>
  <c r="AG26" i="3"/>
  <c r="AG41" i="3"/>
  <c r="AD41" i="3"/>
  <c r="AG33" i="3"/>
  <c r="AD33" i="3"/>
  <c r="AG24" i="3"/>
  <c r="AG35" i="3"/>
  <c r="AD35" i="3"/>
  <c r="AD19" i="3"/>
  <c r="AD21" i="3"/>
  <c r="AD23" i="3"/>
  <c r="AD25" i="3"/>
  <c r="AD27" i="3"/>
  <c r="AG28" i="3"/>
  <c r="AG29" i="3"/>
  <c r="AD29" i="3"/>
  <c r="AD31" i="3"/>
  <c r="AG32" i="3"/>
  <c r="AD32" i="3"/>
  <c r="AG37" i="3"/>
  <c r="AD37" i="3"/>
  <c r="AG39" i="3"/>
  <c r="AD39" i="3"/>
  <c r="AG43" i="3"/>
  <c r="AD43" i="3"/>
  <c r="AD36" i="3"/>
  <c r="AD40" i="3"/>
  <c r="AD44" i="3"/>
  <c r="BJ45" i="3" l="1"/>
  <c r="BJ158" i="3"/>
  <c r="BJ154" i="3"/>
  <c r="BJ38" i="3"/>
  <c r="BJ42" i="3"/>
  <c r="BI141" i="3"/>
  <c r="BI20" i="3"/>
  <c r="BJ20" i="3"/>
  <c r="BI37" i="3"/>
  <c r="BJ37" i="3"/>
  <c r="BI33" i="3"/>
  <c r="BJ33" i="3"/>
  <c r="BI32" i="3"/>
  <c r="BJ32" i="3"/>
  <c r="BI41" i="3"/>
  <c r="BJ41" i="3"/>
  <c r="BI29" i="3"/>
  <c r="BJ29" i="3"/>
  <c r="BI43" i="3"/>
  <c r="BJ43" i="3"/>
  <c r="BI35" i="3"/>
  <c r="BJ35" i="3"/>
  <c r="BI39" i="3"/>
  <c r="BJ39" i="3"/>
  <c r="BI28" i="3"/>
  <c r="BJ28" i="3"/>
  <c r="BI24" i="3"/>
  <c r="BJ24" i="3"/>
  <c r="BI30" i="3"/>
  <c r="BJ30" i="3"/>
  <c r="BI34" i="3"/>
  <c r="BJ34" i="3"/>
  <c r="BI18" i="3"/>
  <c r="BJ18" i="3"/>
  <c r="BI26" i="3"/>
  <c r="BJ26" i="3"/>
  <c r="BJ155" i="3"/>
  <c r="AB17" i="3"/>
  <c r="AC17" i="3" s="1"/>
  <c r="AD16" i="3"/>
  <c r="AB16" i="3"/>
  <c r="AC16" i="3" s="1"/>
  <c r="AG16" i="3" s="1"/>
  <c r="BJ16" i="3" s="1"/>
  <c r="AD15" i="3"/>
  <c r="AB15" i="3"/>
  <c r="AC15" i="3" s="1"/>
  <c r="AG15" i="3" s="1"/>
  <c r="BJ15" i="3" s="1"/>
  <c r="AB14" i="3"/>
  <c r="AC14" i="3" s="1"/>
  <c r="AB12" i="3"/>
  <c r="AC12" i="3" s="1"/>
  <c r="AB11" i="3"/>
  <c r="AC11" i="3" s="1"/>
  <c r="AB10" i="3"/>
  <c r="AC10" i="3" s="1"/>
  <c r="AB9" i="3"/>
  <c r="AC9" i="3" s="1"/>
  <c r="AB8" i="3"/>
  <c r="AC8" i="3" s="1"/>
  <c r="AB7" i="3"/>
  <c r="AC7" i="3" s="1"/>
  <c r="AB6" i="3"/>
  <c r="AC6" i="3" s="1"/>
  <c r="AB5" i="3"/>
  <c r="AC5" i="3" s="1"/>
  <c r="AD7" i="3" l="1"/>
  <c r="AG7" i="3"/>
  <c r="BJ7" i="3" s="1"/>
  <c r="AD11" i="3"/>
  <c r="AG11" i="3"/>
  <c r="BJ11" i="3" s="1"/>
  <c r="AD17" i="3"/>
  <c r="AG17" i="3"/>
  <c r="BJ17" i="3" s="1"/>
  <c r="AD8" i="3"/>
  <c r="AG8" i="3"/>
  <c r="BJ8" i="3" s="1"/>
  <c r="AD12" i="3"/>
  <c r="AG12" i="3"/>
  <c r="BJ12" i="3" s="1"/>
  <c r="AD5" i="3"/>
  <c r="AG5" i="3"/>
  <c r="BJ5" i="3" s="1"/>
  <c r="AD9" i="3"/>
  <c r="AG9" i="3"/>
  <c r="BJ9" i="3" s="1"/>
  <c r="AD6" i="3"/>
  <c r="AG6" i="3"/>
  <c r="BJ6" i="3" s="1"/>
  <c r="AD10" i="3"/>
  <c r="AG10" i="3"/>
  <c r="BJ10" i="3" s="1"/>
  <c r="AD14" i="3"/>
  <c r="AG14" i="3"/>
  <c r="BJ14" i="3" s="1"/>
  <c r="O128" i="3" l="1"/>
  <c r="M29" i="6" l="1"/>
  <c r="L29" i="6"/>
  <c r="K29" i="6"/>
  <c r="D27" i="6"/>
  <c r="O159" i="3"/>
  <c r="O158" i="3"/>
  <c r="O157" i="3"/>
  <c r="O156" i="3"/>
  <c r="O155" i="3"/>
  <c r="O154" i="3"/>
  <c r="O153" i="3"/>
  <c r="O142" i="3"/>
  <c r="O141" i="3"/>
  <c r="O140" i="3"/>
  <c r="O139" i="3"/>
  <c r="O138" i="3"/>
  <c r="O137" i="3"/>
  <c r="O127" i="3"/>
  <c r="O126" i="3"/>
  <c r="O48" i="3"/>
  <c r="O47" i="3"/>
  <c r="O46" i="3"/>
  <c r="O45" i="3"/>
  <c r="O22" i="3"/>
  <c r="O21" i="3"/>
  <c r="O20" i="3"/>
  <c r="O19" i="3"/>
  <c r="O18" i="3"/>
  <c r="O17" i="3"/>
  <c r="O16" i="3"/>
  <c r="O15" i="3"/>
  <c r="O14" i="3"/>
  <c r="O12" i="3"/>
  <c r="O11" i="3"/>
  <c r="O10" i="3"/>
  <c r="O9" i="3"/>
  <c r="O8" i="3"/>
  <c r="O7" i="3"/>
  <c r="O6" i="3"/>
  <c r="O5" i="3"/>
  <c r="AV5" i="3"/>
  <c r="AM5" i="3" l="1"/>
  <c r="BC6" i="3" l="1"/>
  <c r="BD6" i="3" s="1"/>
  <c r="BE6" i="3" s="1"/>
  <c r="AT6" i="3"/>
  <c r="AU6" i="3" s="1"/>
  <c r="AV6" i="3" s="1"/>
  <c r="AK6" i="3"/>
  <c r="AL6" i="3" s="1"/>
  <c r="AM6" i="3" s="1"/>
  <c r="AK5" i="3"/>
  <c r="BH6" i="3" l="1"/>
  <c r="AT5" i="3" l="1"/>
  <c r="AU5" i="3" s="1"/>
  <c r="AY5" i="3" s="1"/>
  <c r="BC5" i="3"/>
  <c r="BD5" i="3" s="1"/>
  <c r="BE5" i="3" s="1"/>
  <c r="BH5" i="3" s="1"/>
  <c r="AL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AN18" authorId="0" shapeId="0" xr:uid="{B39DDCC7-318F-4ABC-BF3D-822F71C030BD}">
      <text>
        <r>
          <rPr>
            <sz val="9"/>
            <color indexed="81"/>
            <rFont val="Tahoma"/>
            <family val="2"/>
          </rPr>
          <t xml:space="preserve">Verifiar modificación de fechas de ejecución de acuerdo a seguimiento a 31 de marzo de 202, por parte de la Oficina de Control Interno
</t>
        </r>
      </text>
    </comment>
    <comment ref="AN19" authorId="0" shapeId="0" xr:uid="{5B759985-2456-4C22-B23B-9D1C6E6A8BE5}">
      <text>
        <r>
          <rPr>
            <sz val="9"/>
            <color indexed="81"/>
            <rFont val="Tahoma"/>
            <family val="2"/>
          </rPr>
          <t>Verifiar modificación de fechas de ejecución de acuerdo a seguimiento a 31 de marzo de 202, por parte de la Oficina de Control Interno</t>
        </r>
        <r>
          <rPr>
            <sz val="9"/>
            <color indexed="81"/>
            <rFont val="Tahoma"/>
            <family val="2"/>
          </rPr>
          <t xml:space="preserve">
</t>
        </r>
      </text>
    </comment>
    <comment ref="AI20" authorId="0" shapeId="0" xr:uid="{15C941F2-7FE1-4C17-A432-A71F55D2F740}">
      <text>
        <r>
          <rPr>
            <sz val="9"/>
            <color indexed="81"/>
            <rFont val="Tahoma"/>
            <family val="2"/>
          </rPr>
          <t>Verifiar modificación de fechas de ejecución de acuerdo a seguimiento a 31 de marzo de 202, por parte de la Oficina de Control Interno</t>
        </r>
      </text>
    </comment>
    <comment ref="AI21" authorId="0" shapeId="0" xr:uid="{1BBA8D1F-31F5-43A6-AD0D-D4291FB8B7B3}">
      <text>
        <r>
          <rPr>
            <sz val="9"/>
            <color indexed="81"/>
            <rFont val="Tahoma"/>
            <family val="2"/>
          </rPr>
          <t xml:space="preserve">Verifiar modificación de fechas de ejecución de acuerdo a seguimiento a 31 de marzo de 202, por parte de la Oficina de Control Interno
</t>
        </r>
      </text>
    </comment>
    <comment ref="K37" authorId="0" shapeId="0" xr:uid="{00000000-0006-0000-0000-000001000000}">
      <text>
        <r>
          <rPr>
            <sz val="9"/>
            <color indexed="81"/>
            <rFont val="Tahoma"/>
            <family val="2"/>
          </rPr>
          <t>Si sra se realizo una reunion en el que se contextualizo que se debe elaborar este instrumento para tomarlo como base para el desarrollo del SIGA
y debe leaborarse por parte del proceso de gestión documental con acompañamiento del Área de Sisitemas</t>
        </r>
      </text>
    </comment>
  </commentList>
</comments>
</file>

<file path=xl/sharedStrings.xml><?xml version="1.0" encoding="utf-8"?>
<sst xmlns="http://schemas.openxmlformats.org/spreadsheetml/2006/main" count="2545" uniqueCount="971">
  <si>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</si>
  <si>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</si>
  <si>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</si>
  <si>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</si>
  <si>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</si>
  <si>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</si>
  <si>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</si>
  <si>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</si>
  <si>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</si>
  <si>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</si>
  <si>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</si>
  <si>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</si>
  <si>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</si>
  <si>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</si>
  <si>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</si>
  <si>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</si>
  <si>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</si>
  <si>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</si>
  <si>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</si>
  <si>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</si>
  <si>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</si>
  <si>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</si>
  <si>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</si>
  <si>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</si>
  <si>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</si>
  <si>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</si>
  <si>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</si>
  <si>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</si>
  <si>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</si>
  <si>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</si>
  <si>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</si>
  <si>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</si>
  <si>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</si>
  <si>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</si>
  <si>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</si>
  <si>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</si>
  <si>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</si>
  <si>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</si>
  <si>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</si>
  <si>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</si>
  <si>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</si>
  <si>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</si>
  <si>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</si>
  <si>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</si>
  <si>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</si>
  <si>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</si>
  <si>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</si>
  <si>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</si>
  <si>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</si>
  <si>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</si>
  <si>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</si>
  <si>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</si>
  <si>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</si>
  <si>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</si>
  <si>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</si>
  <si>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</si>
  <si>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</si>
  <si>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</si>
  <si>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</si>
  <si>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</si>
  <si>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</si>
  <si>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</si>
  <si>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</si>
  <si>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</si>
  <si>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</si>
  <si>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</si>
  <si>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</si>
  <si>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</si>
  <si>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</si>
  <si>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</si>
  <si>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</si>
  <si>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</si>
  <si>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</si>
  <si>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</si>
  <si>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2. Fecha seguimiento</t>
  </si>
  <si>
    <t xml:space="preserve"> SEGUNDO SEGUIMIENTO DE 2021</t>
  </si>
  <si>
    <t xml:space="preserve"> TERCER SEGUIMIENTO DE 2021</t>
  </si>
  <si>
    <t>Auditor que valida cumplimiento a la acción</t>
  </si>
  <si>
    <t xml:space="preserve"> CUARTO SEGUIMIENTO DE 2021</t>
  </si>
  <si>
    <t>PRIMER SEGUIMIENTO DE 2021</t>
  </si>
  <si>
    <t>Modificación Fecha de Terminanción</t>
  </si>
  <si>
    <t>Origen Interno</t>
  </si>
  <si>
    <t xml:space="preserve">GESTIÓN CONTRATACTUAL 2018                      PROCESO: BIENES Y SERVICIOS   </t>
  </si>
  <si>
    <t>GESTIÓN JURÍDICA</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</si>
  <si>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</si>
  <si>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 xml:space="preserve">Falta de precisión en el artículo correspondiente a las vigencias y a las normas derogadas </t>
  </si>
  <si>
    <t>Revisar, analizar y modificar el  Manual de Contratación en la parte pertinente a la vigencia y derogatoria expresa de disposiciones no vigentes</t>
  </si>
  <si>
    <t>Modificación al Manual de contratación</t>
  </si>
  <si>
    <t>Correctiva</t>
  </si>
  <si>
    <t>Secretaria General</t>
  </si>
  <si>
    <t>Revisado el Manual de Contratación y sus Normas complementarias, se plantean observaciones en relación con diferentes aspectos, ver  detalle numeral 3 observación N°1</t>
  </si>
  <si>
    <t>Revisar, analizar y ajustar en lo pertinente el Manual de Contratación de acuerdo a las observaciones efectuadas por la OCI y respuestas dada por la Secretaría General</t>
  </si>
  <si>
    <t>Ausencia de proceso unificado para la gestión contractual; ver detalle en observación N°2</t>
  </si>
  <si>
    <t>Dentro de la Estructura de la Empresa no está contemplado un proceso de Gestión Contractual, ni un área independiente que lo contenga. Obedece  a un proceso institucional transversal</t>
  </si>
  <si>
    <t>Realizar reunión con el área de Planeación y analizar la viabiliad de elaborar un proceso unificado de gestión contractual que se incorpore a la estructura de la Lotería</t>
  </si>
  <si>
    <t>Acta Reunión con Planeación.</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</si>
  <si>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</si>
  <si>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</si>
  <si>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</si>
  <si>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</si>
  <si>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</si>
  <si>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Ausencia de lineamientos para idenficaciòn de riesgos en materia de contratación</t>
  </si>
  <si>
    <t>Establecer los lineamientos a travès de un instructivo para la definición de riesgos en la actividad contractual</t>
  </si>
  <si>
    <r>
      <rPr>
        <sz val="9"/>
        <color indexed="10"/>
        <rFont val="Arial"/>
        <family val="2"/>
      </rPr>
      <t>Proyecto de Instructivo</t>
    </r>
    <r>
      <rPr>
        <sz val="9"/>
        <color indexed="8"/>
        <rFont val="Arial"/>
        <family val="2"/>
      </rPr>
      <t xml:space="preserve"> que establezcan los lineamientos para la definición de riesgos en la actividad contractual</t>
    </r>
  </si>
  <si>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</si>
  <si>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</si>
  <si>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</si>
  <si>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</si>
  <si>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</si>
  <si>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</si>
  <si>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</si>
  <si>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</si>
  <si>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1. Directriz y/o modificación del Manual de Contratación
2. Circular Interna</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</si>
  <si>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</si>
  <si>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Debilidad en el cumplimiento de los principios de planeación de la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</si>
  <si>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</si>
  <si>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r>
      <t xml:space="preserve">1. Modificación al Manual de Contratación. </t>
    </r>
    <r>
      <rPr>
        <sz val="9"/>
        <color indexed="10"/>
        <rFont val="Arial"/>
        <family val="2"/>
      </rPr>
      <t>2. Capacitación</t>
    </r>
    <r>
      <rPr>
        <sz val="9"/>
        <color indexed="8"/>
        <rFont val="Arial"/>
        <family val="2"/>
      </rPr>
      <t xml:space="preserve"> </t>
    </r>
  </si>
  <si>
    <t>Se identifican vacíos y falta de consistencia y homogeneidad en cuanto a  la organización de los expedientes.</t>
  </si>
  <si>
    <t>Ausencia de criterios para la organización de expedientes contractuales.</t>
  </si>
  <si>
    <t>Realizar reunión con el área que tenga a cargo la Gestión Documental, con el fin de establecer los criterios para la organización de los expedientes contractuales.</t>
  </si>
  <si>
    <t xml:space="preserve">Acta de reunión en la que conste los criterios para la organización del Expediente contractual. Y actualización de formato de lista de chequeo del expediente contractual </t>
  </si>
  <si>
    <t>GESTIÓN JURIDICA 2019</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</si>
  <si>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</si>
  <si>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</si>
  <si>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</si>
  <si>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</si>
  <si>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</si>
  <si>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t>Planeación , Secretaria General , Gerencia  y el  Comité Institucional de Gestión y Desempeño</t>
  </si>
  <si>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</si>
  <si>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</si>
  <si>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</si>
  <si>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</si>
  <si>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t>Secretaria General ,  Gerencia  y el  Comité Institucional de Gestión y Desempeño</t>
  </si>
  <si>
    <r>
      <rPr>
        <b/>
        <sz val="9"/>
        <color theme="1"/>
        <rFont val="Arial"/>
        <family val="2"/>
      </rPr>
      <t>1</t>
    </r>
    <r>
      <rPr>
        <sz val="9"/>
        <color theme="1"/>
        <rFont val="Arial"/>
        <family val="2"/>
      </rPr>
      <t xml:space="preserve">.Elaboración de   guía con relación a “la tipificación, estimación, y asignación de los riesgos previsibles en la contratación de acuerdo con la Matriz de finidad por CCE”. 
</t>
    </r>
    <r>
      <rPr>
        <b/>
        <sz val="9"/>
        <color theme="1"/>
        <rFont val="Arial"/>
        <family val="2"/>
      </rPr>
      <t xml:space="preserve">2. </t>
    </r>
    <r>
      <rPr>
        <sz val="9"/>
        <color theme="1"/>
        <rFont val="Arial"/>
        <family val="2"/>
      </rPr>
      <t xml:space="preserve">Se procederá a solicitar la  revisión integral y el ajuste de los los instrumentos institucionales para la gestión de riesgos  (Política de Riesgos, Matriz de Riesgos y
Controles en tema contractual ),  a la Matriz emitida por Colombia Compra Eficiente. </t>
    </r>
  </si>
  <si>
    <r>
      <rPr>
        <b/>
        <sz val="9"/>
        <color theme="1"/>
        <rFont val="Arial"/>
        <family val="2"/>
      </rPr>
      <t>1.</t>
    </r>
    <r>
      <rPr>
        <sz val="9"/>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</si>
  <si>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INFORME VISITA DIRECCIÓN DISTRITAL DE ARCHIVO</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</si>
  <si>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</si>
  <si>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</si>
  <si>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</si>
  <si>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</si>
  <si>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</si>
  <si>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Unidad de Bienes y Servicios</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</si>
  <si>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</si>
  <si>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</si>
  <si>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</si>
  <si>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</si>
  <si>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</si>
  <si>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</si>
  <si>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 INFORME AUSTERIDAD EN EL GASTO PÚBLICO III TRMESTRE 2020 </t>
  </si>
  <si>
    <t>GESTIÓN DE BIENES Y SERVICIOS</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</si>
  <si>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</si>
  <si>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</si>
  <si>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</si>
  <si>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a) comunicaciones enviadas / comunicaciones requeridas
b)  cotización presentada  / cotización requeridas
c)  requerimientos realizados / requerimientos requeridos</t>
  </si>
  <si>
    <t>AUDITORÍA UNIDAD DE TALENTO HUMANO 2016    GESTIÓN DE TALENTO HUMAN</t>
  </si>
  <si>
    <t>GESTIÓN DE TALENTO HUMANO</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</si>
  <si>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</si>
  <si>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</si>
  <si>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</si>
  <si>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</si>
  <si>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Unidad Talento Humano</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</si>
  <si>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</si>
  <si>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No se cuenta con el personal que tenga el perfil definido normativamente, para adelantar el diseño e implementación del SG-SST</t>
  </si>
  <si>
    <t>Realizar el proceso para contratar la prestación de sevicios para el diseño e implementación del SG-SST, con una persona natural o jurídica, que cumpla con el perifil y los requisitos definidos en la norma para tal efecto</t>
  </si>
  <si>
    <r>
      <t xml:space="preserve">Estándares mínimos Resolución 1111 de 2017
</t>
    </r>
    <r>
      <rPr>
        <sz val="9"/>
        <color indexed="10"/>
        <rFont val="Arial"/>
        <family val="2"/>
      </rPr>
      <t>Contrato Celebrado y ejecutado</t>
    </r>
  </si>
  <si>
    <t>TALENTO HUMANO 2018   GESTIÓN DE TALENTO HUMANO/NOMINA</t>
  </si>
  <si>
    <t xml:space="preserve">Fallas en el aplicativo que generan retrazo y traumatismo  en el procedimiento  de Liquidación de Nómina. </t>
  </si>
  <si>
    <t>Errores en la parametrización del aplicativo de nómina</t>
  </si>
  <si>
    <t>Coordinar con el supervisor del contrato de soporte, los ajustes a efectuar en el aplicativo, de acuerdo con los errores detectados, para que se realicen los ajustes respectivos.</t>
  </si>
  <si>
    <t>Número de ajustes efectuados al aplicativo</t>
  </si>
  <si>
    <t>Número de ajustes efectuados / Número de ajustes solicitados</t>
  </si>
  <si>
    <t>3.3</t>
  </si>
  <si>
    <t>No se evidencia el procedimiento para el trámite de reconocimiento de incapacidades y licencias de maternidad y parternidad.</t>
  </si>
  <si>
    <t>No existe el procedimiento de trámite y reconocimiento de incapacidades</t>
  </si>
  <si>
    <t>Establecer y documentar el trámite para el trámite y reconocimiento de incapacidades.</t>
  </si>
  <si>
    <t>Procedimiento establecido y aprobado</t>
  </si>
  <si>
    <t>AUDITORÍA TI-2020</t>
  </si>
  <si>
    <t>GESTIÓN DE LAS TECNOLOGÍAS Y LA INFORMACIÓN</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</si>
  <si>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</si>
  <si>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</si>
  <si>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</si>
  <si>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Sistemas</t>
  </si>
  <si>
    <t>Yolanda Gallego
Liliana Lara</t>
  </si>
  <si>
    <t>Profesional Especializado, 
Profesional I 
Área Sistemas,
Planeación</t>
  </si>
  <si>
    <t>PETI actualizado.</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</si>
  <si>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</si>
  <si>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</si>
  <si>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</si>
  <si>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</si>
  <si>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</si>
  <si>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</si>
  <si>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</si>
  <si>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</si>
  <si>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</si>
  <si>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</si>
  <si>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</si>
  <si>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</si>
  <si>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Crear catálogo de los sistemas de información</t>
  </si>
  <si>
    <t>Yolanda Gallego
Luz Mary Cardenas</t>
  </si>
  <si>
    <t>Profesional Especializado,
Profesional I
Área Sistemas
Gerencia</t>
  </si>
  <si>
    <t>No se cuenta con un diagrama de red completo que permita visualizar todos los componentes que conforman la red y cómo interactúan, incluidos enrutadores, dispositivos, switches, firewalls, etc. Debe incluirse en el PETI dominio de servicios tecnológicos.</t>
  </si>
  <si>
    <t>Martha Liliana Duran
Yolanda Gallego</t>
  </si>
  <si>
    <t>Jefe Unidad 
Talento Humano,
Profesional Especializado 
Sistemas</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</si>
  <si>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</si>
  <si>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Falta de planes de acción del PETI</t>
  </si>
  <si>
    <t>Definir los planes de acción del PETI</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</si>
  <si>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</si>
  <si>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</si>
  <si>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Crear formato de criterios de aceptación para las solciitudes realizadas.</t>
  </si>
  <si>
    <t>Acción de mejora</t>
  </si>
  <si>
    <t>Formato creado</t>
  </si>
  <si>
    <t>Se evidencian instrumentos de seguimiento a los contratos suscritos con terceros en materia de formalidad contractual y registro de obligaciones para trazabilidad financiera, pero aún no se aplican criterios de aceptación de entregables.</t>
  </si>
  <si>
    <t>Igual a la 7</t>
  </si>
  <si>
    <t>Para los contratistas no se incluyen obligaciones asociadas a criterios de aceptación de entregables, gestión documentada de cambios, metodologías de desarrollo de software, Acuerdos de Niveles de Servicio y garantía de producto.</t>
  </si>
  <si>
    <t>Documento con obligaciones contractuales de TI</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</si>
  <si>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</si>
  <si>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</si>
  <si>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La estructura organizacional de la entidad no esta acorde con el Decreto 415 de 2016</t>
  </si>
  <si>
    <t>Oficio a la Gerencia con la necesidad para que la alta gerencia tome la determinación del procedimiento a seguir.</t>
  </si>
  <si>
    <t>Oficio a la gerencia</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</si>
  <si>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</si>
  <si>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</si>
  <si>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</si>
  <si>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</si>
  <si>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</si>
  <si>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</si>
  <si>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</si>
  <si>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</si>
  <si>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En cuanto explotación de la información, ha adelantado la implementación de Oracle BI, inicialmente para la unidad de apuestas, pero puede ser extensivo a las demás áreas misionales y de apoyo administrativo y financiero.</t>
  </si>
  <si>
    <t>Oracle BI se utiliza solo para apuestas</t>
  </si>
  <si>
    <t>Viabilidad para implementar el Oracle BI con información de la Lotería</t>
  </si>
  <si>
    <t>Aplicativo</t>
  </si>
  <si>
    <t>Yolanda Gallego
Jenny Rocio Ramos</t>
  </si>
  <si>
    <t>Profesional Especializado,
Profesional I
Área Sistemas
Secretaría General</t>
  </si>
  <si>
    <t xml:space="preserve">Viabilidad de Oracle BI para Lotería </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</si>
  <si>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</si>
  <si>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Inventario de activos incompleto</t>
  </si>
  <si>
    <t>Actualizar el inventarios de los activos de información</t>
  </si>
  <si>
    <t>Inventario actualizado de los activos de información</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</si>
  <si>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</si>
  <si>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Acta de Socialización</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</si>
  <si>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</si>
  <si>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Crear el procedimiento mesa de servicio</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</si>
  <si>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</si>
  <si>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</si>
  <si>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</si>
  <si>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Profesional Especializado
Profesional universitario Area Sistemas</t>
  </si>
  <si>
    <t>Se encontraron instalaciones de aplicaciones o herramientas que no se encuentran relacionadas dentro de las licencias adquiridas, lo cual expone a la Lotería de Bogotá a riesgo de uso de software ilegal.</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</si>
  <si>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</si>
  <si>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Procedimiento desactualizado</t>
  </si>
  <si>
    <t xml:space="preserve"> 
Encuestas</t>
  </si>
  <si>
    <t>Procedimiento creado de mesa de servicio</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</si>
  <si>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</si>
  <si>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</si>
  <si>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 xml:space="preserve">Reporte a la mesa de las novedades </t>
  </si>
  <si>
    <t>No se tiene implementado un modelo de servicios para los terceros que prestan soporte y/o desarrollo de software</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</si>
  <si>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</si>
  <si>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</si>
  <si>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</si>
  <si>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</si>
  <si>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</si>
  <si>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</si>
  <si>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</si>
  <si>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</si>
  <si>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</si>
  <si>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</si>
  <si>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</si>
  <si>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</si>
  <si>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</si>
  <si>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</si>
  <si>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</si>
  <si>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</si>
  <si>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</si>
  <si>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Proyección  a la dirección de la Lotería de Bogotá para la contratación de apoyo para el Area de Sistemas</t>
  </si>
  <si>
    <t>Envíar a la Gerencia la necesidad del recurso humano para el apoyo al área de sistemas</t>
  </si>
  <si>
    <t>Pese a que el cargo de la profesional especializada es el liderazgo del área de sistemas, los usuarios manifiestan que varios soportes son atendidos directamente por ella dado su conocimiento exclusivo sobre la plataforma.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</si>
  <si>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</si>
  <si>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</si>
  <si>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</si>
  <si>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</si>
  <si>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Si bien el procedimiento PRO202-211-8 GESTION_BACKUP.pdf se llevan de manera correcta, aún no se encuentra debidamente desarrollados los procedimiento y formatos del dominio 12.3 del MSPI para la planeación, registro de novedades y pruebas de restauración.</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</si>
  <si>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</si>
  <si>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La entidad no cuenta con procedimientos estructurados de Modelo de servicio debidamente implementado a través de una herramienta tecnológica. Los soportes se reciben por teléfono o correo y no se tiene establecidos acuerdos de niveles de servicio.</t>
  </si>
  <si>
    <t>No se han desarrollado los procedimientos de trasferencia de conocimiento de soporte y mantenimiento de los terceros a cargo de sistemas de información hacia la entidad.</t>
  </si>
  <si>
    <t xml:space="preserve">Acta de la transferencia de conocimiento </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</si>
  <si>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</si>
  <si>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</si>
  <si>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</si>
  <si>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</si>
  <si>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</si>
  <si>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</si>
  <si>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</si>
  <si>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</si>
  <si>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</si>
  <si>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</si>
  <si>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</si>
  <si>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</si>
  <si>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</si>
  <si>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</si>
  <si>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</si>
  <si>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</si>
  <si>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</si>
  <si>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</si>
  <si>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</si>
  <si>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</si>
  <si>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</si>
  <si>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</si>
  <si>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</si>
  <si>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</si>
  <si>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</si>
  <si>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</si>
  <si>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</si>
  <si>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</si>
  <si>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</si>
  <si>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</si>
  <si>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</si>
  <si>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</si>
  <si>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</si>
  <si>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</si>
  <si>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</si>
  <si>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</si>
  <si>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</si>
  <si>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Falta de mantenimientos preventivos</t>
  </si>
  <si>
    <t>Definir plan de mantenimiento de equipos</t>
  </si>
  <si>
    <t>Plan de mantenimiento</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</si>
  <si>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</si>
  <si>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</si>
  <si>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</si>
  <si>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</si>
  <si>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</si>
  <si>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</si>
  <si>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</si>
  <si>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</si>
  <si>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</si>
  <si>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</si>
  <si>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</si>
  <si>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</si>
  <si>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</si>
  <si>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Si bien desde la consola de antivirus Kaspersky se pueden generar informes de software instalado en los computadores que tiene instalado el cliente de antivirus, no se usa esta herramienta para llevar un control mas actualizado del inventario de software.</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</si>
  <si>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</si>
  <si>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</si>
  <si>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</si>
  <si>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</si>
  <si>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Página web actualizada</t>
  </si>
  <si>
    <t xml:space="preserve"> INFORME ANUAL DE EVALUACIÓN DEL SISTEMA DE CONTROL INTERNO CONTABLE A 31 DE DICIEMBRE  2019</t>
  </si>
  <si>
    <t>GESTIÓN FINANCIERA Y CONTABLE</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</si>
  <si>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</si>
  <si>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</si>
  <si>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Unidad Financiera y Contable</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</si>
  <si>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</si>
  <si>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</si>
  <si>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</si>
  <si>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</si>
  <si>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</si>
  <si>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</si>
  <si>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</si>
  <si>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</si>
  <si>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</si>
  <si>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</si>
  <si>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</si>
  <si>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</si>
  <si>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</si>
  <si>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</si>
  <si>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SEGUIMIENTO A MATRIZ DE COMUNICACIONES Y LEY DE TRANSPARENCIA -  SEGUNDO SEMESTRE 2019</t>
  </si>
  <si>
    <t>GESTIÓN DE COMUNICACIONES</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</si>
  <si>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</si>
  <si>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Atención al cliente y Comunicaciones</t>
  </si>
  <si>
    <t xml:space="preserve">Se identifica información que se encuentra enlazada con varios ítems de la estructura, haciendo que la información sea muy dispersa y repetitiva, (Ver detalle en informe pag 15)
</t>
  </si>
  <si>
    <t>Se esta Actualizando la información  de Acuerdo con las recomendaciones del SEO y la actualización del botón de transparencia</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</si>
  <si>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</si>
  <si>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</si>
  <si>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Se actualizo la información de la estructura del Botón de transparencia en la Pagina WEB</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</si>
  <si>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</si>
  <si>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</si>
  <si>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No se encuentra dentro del botón de transparencia información relativa a los mecanismos o procedimientos de participación ciudadana.</t>
  </si>
  <si>
    <t>AUDITORÍA AL  “SISTEMA INTEGRAL DE PREVENCIÓN Y CONTROL DE LAVADO DE ACTIVOS Y FINANCIACIÓN DEL TERRORISMO SIPLAFT” 2019 ”</t>
  </si>
  <si>
    <t>CONTROL INSPECCIÓN Y FSICALIZACIÓN</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</si>
  <si>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</si>
  <si>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 xml:space="preserve">Deficiencia en la implementación de los procedimientos del manual  y cumplimiento en implementación del  formato de PEPs </t>
  </si>
  <si>
    <t>Diseñar y aprobar a traves de comité institucional de gestión y desempeño , el formato que establezca las condiciones establecidas en la ley y en el manual Siplaft. Adelantar capacitación interna a los involucrados en los procesos</t>
  </si>
  <si>
    <t xml:space="preserve">Formato y capacitación </t>
  </si>
  <si>
    <t>Oficial de cumplimiento - Planeación</t>
  </si>
  <si>
    <t>15 de sep</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</si>
  <si>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</si>
  <si>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 xml:space="preserve">Falta de capacitación y cumplimiento de las obligaciones </t>
  </si>
  <si>
    <t>Ajustar los procedimientos e implenetar mecanismos e control de lavado de activos, financiación del terrorismo y proliferación de armas de destrucción masiva de acuerdo al manual SIPLAFT.</t>
  </si>
  <si>
    <t>Capacitación</t>
  </si>
  <si>
    <t>16 de sep</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</si>
  <si>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</si>
  <si>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falta de capacitación y cumplimiento de las obligaciones </t>
  </si>
  <si>
    <t>Estandarizar clausula relacionada con el origén de recursos  , capacitar  y verificar lista de chequeo, por parte de los supervisores y de la oficina de contratación.</t>
  </si>
  <si>
    <t>17 de sep</t>
  </si>
  <si>
    <t xml:space="preserve">Se hace también evidente la falta de capacitación de la normatividad que debe cumplir la entidad en materia del lavado de activos, financiación del terrorismo y proliferación de armas de destrucción masiva.   </t>
  </si>
  <si>
    <t>cumplir capacitaciones semestrales en los temas mencionados</t>
  </si>
  <si>
    <t>18 de sep</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</si>
  <si>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</si>
  <si>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Vacacncia en  el oficial de cumplimiento y falta de coordinacióm  sobre la actualización de  la información sobre el trámite.</t>
  </si>
  <si>
    <t xml:space="preserve">Se incluira  la información sobre el trámite en la nontificación y reporte de ganadores de premios iguales o mayores a 5 millones, que la verificación de la información del ganador, incluye consultas en listas restrictivas. </t>
  </si>
  <si>
    <t>Ajuste al trámite</t>
  </si>
  <si>
    <t>19 de sep</t>
  </si>
  <si>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</si>
  <si>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falta de comunicación  entre planeación y oficial de cumplimiento por desconosimiento y poca capacitación al respecto.</t>
  </si>
  <si>
    <t>Ajuste a  los procedimientos. Para implimentar mecanismos de lavado de activos y proliferación de armas de destrucción masiva, previstos en el manual SIPLAFT.</t>
  </si>
  <si>
    <t>Procedimiento</t>
  </si>
  <si>
    <t>20 de sep</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</si>
  <si>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</si>
  <si>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falta de control eficaz en el manual SIPLAF. Falta de capacitación al oficial de cumlimiento y ausencia del oficial de cumplimiento</t>
  </si>
  <si>
    <t xml:space="preserve"> crear mecanismos internos de verificación y  control y ajustar  periodicidad de los informessegún el acuerdo </t>
  </si>
  <si>
    <t xml:space="preserve"> Revisión y ajuste del manual SIPLAFT</t>
  </si>
  <si>
    <t>21 de sep</t>
  </si>
  <si>
    <t>AUDITORÍA AL “SISTEMA INTEGRAL DE PREVENCIÓN Y CONTROL DE LAVADO DE ACTIVOS Y FINANCIACIÓN DEL TERRORISMO SIPLAFT” 2020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</si>
  <si>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</si>
  <si>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SUB GERENCIA COMERCIAL</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</si>
  <si>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</si>
  <si>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</si>
  <si>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</si>
  <si>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</si>
  <si>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</si>
  <si>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</si>
  <si>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</si>
  <si>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ESTADO ACCIÓN</t>
  </si>
  <si>
    <t>ÁREA RESPONSABLE</t>
  </si>
  <si>
    <t>PROCEDIMIENTOS</t>
  </si>
  <si>
    <t>N° ACCIONES DEL PLAN DE MEJORAMIENTO</t>
  </si>
  <si>
    <t>INCUMPLIDAS</t>
  </si>
  <si>
    <t>Sin formular</t>
  </si>
  <si>
    <t>Sin reporte de avance</t>
  </si>
  <si>
    <t>SECRETARIA GENERAL</t>
  </si>
  <si>
    <t>Abierta</t>
  </si>
  <si>
    <t>UNIDAD DE BIENES Y SERVICIOS</t>
  </si>
  <si>
    <t>INFORME AUSTERIDAD EN EL GASTO PÚBLICO III TRIMESTRE 2020</t>
  </si>
  <si>
    <t>UNIDAD DE TALENTO HUMANO</t>
  </si>
  <si>
    <t>AUDITORÍA UNIDAD DE TALENTO HUMANO 2016    GESTIÓN DE TALENTO HUMANO</t>
  </si>
  <si>
    <t>SISTEMAS</t>
  </si>
  <si>
    <t xml:space="preserve">UNIDAD FINANCIERA Y CONTABLE </t>
  </si>
  <si>
    <t>ATENCIÓN AL CLIENTE Y COMUNICACIONES</t>
  </si>
  <si>
    <t>SUBGERENCIA COMERCIAL</t>
  </si>
  <si>
    <t>AUDITORÍA AL “SISTEMA INTEGRAL DE PREVENCIÓN Y CONTROL DE LAVADO DE ACTIVOS Y FINANCIACIÓN DEL TERRORISMO SIPLAFT” 2019 ”</t>
  </si>
  <si>
    <t>TOTAL</t>
  </si>
  <si>
    <t>AUDITORÍA AL PROCESO DE JSA-CHANCE 2020</t>
  </si>
  <si>
    <r>
      <t xml:space="preserve">Deficiencias en el aplicativo-modulo apuestas relativas al cargue de documentos anexos a la solicitud de autorización de juegos promocionales o rifas: </t>
    </r>
    <r>
      <rPr>
        <sz val="8"/>
        <color theme="1"/>
        <rFont val="Calibri"/>
        <family val="2"/>
        <scheme val="minor"/>
      </rPr>
      <t xml:space="preserve">revisados los juegos promocionales autorizados objeto de la muestra, se sevidenció que no se encuentran registrados y disponibles para su consulta, algunos de los documentos que debieran estar incorporados, de acuerdo con las disposiciones legales y reglamentarias y con los procedimientos internos de la entidad, donde por errores en el sistema no se realiza correctamente el cargue de algún documento solicitado, y posterior a la fecha de realizada la solicitud, la misma parametrización de la plataforma impide el cargue efectivo del documento, contribuyendo a que los tramites no queden debidamente documentados. </t>
    </r>
  </si>
  <si>
    <r>
      <t xml:space="preserve">Inconsistencias en el registro de información en el aplicativo Administrativo, Financiero y Contable-Modulo Apuestas permanentes: </t>
    </r>
    <r>
      <rPr>
        <sz val="8"/>
        <color theme="1"/>
        <rFont val="Calibri"/>
        <family val="2"/>
        <scheme val="minor"/>
      </rPr>
      <t xml:space="preserve">Revisado el listado de los juegos juegos promocionales, rifas y exepciones autorizados objeto de la muestra, se evidenció que el juego promocional “BINGO IMPERIAL”, solicitado por el gestor identificado con NIT: ***84-6 y autorizado bajo Resolución 085 del 18/08/2020 con fecha de sorteo prevista para el 22/08/2020, presenta inconsistencias en su registro en el modulo Apuestas permanentes del aplicativo Administrativo, Financiero y Contable, teniendo en cuenta que, incialmente la solicitud de autorización del juego promocional se había registrado bajo la n°55 del 05/03/2020, pero se atendió bajo la solicitud n°85 del 15/08/2020, sin presentar una nota aclaratoria que diera por finalizado el tramite de la solicitud n°55 y continuidad del mismo, bajo la solicitud n°85.  </t>
    </r>
  </si>
  <si>
    <r>
      <t>Deficiencia en el desarrollo de Auditorias Internas en cumplimiento del Numeral 6.4.1 del anexo técnico - Contrato de Concesión 068 de 2016: s</t>
    </r>
    <r>
      <rPr>
        <sz val="8"/>
        <color theme="1"/>
        <rFont val="Calibri"/>
        <family val="2"/>
        <scheme val="minor"/>
      </rPr>
      <t>i bien, la Lotería de Bogotá, a través del profesional de la oficina de sistemas, realizó acompañamiento al proceso de auditoría interna a los sistemas de información adelantados por el proveedor de servicios informáticos del concesionario, donde se identificaron debilidades y posterior se formuló el plan de mejora correspondiente, no es posible concluir que con dicha actividad se este atendiendo la obligación a cargo de la Lotería de Bogotá como entidad Concedente, contenida en el el numeral 6.4.1 del anexo técnico del contrato de concesión No. 068 de 2016.</t>
    </r>
  </si>
  <si>
    <t xml:space="preserve"> 1. En la estructura general del procedimiento (representación gráfica e interacción de las actividades del proceso), no se identifican actividades relacionadas con el proceso de autorización del Plan de Compras proyectado por el Operador del Juego (versiones 9° y 10° del procedimiento), antes de continuar con las demás actividades previstas.
De igual forma, se encuentra que, dentro de la actividad número 1 “Recibir Plan de Compras” (procedimiento, versión 10°), se encuncia “La proyección presentada por el concesionario se valida por la Lotería de Bogotá”, pero no se esclarece el procedimiento de cómo se valida dicha proyección por parte de la Lotería de Bogotá, teniendo en cuenta que, el Plan de Compras es el instrumento por el cual se determinan las cantidades y tipo de formularios a imprimir para cada vigencia. </t>
  </si>
  <si>
    <t xml:space="preserve">2. En materia de riesgos,  aquellos que están identificados, no cubren todas las actividades y procedimietos vinculados al proceso;
1. Respecto de la explotación del chance, no se definen riesgos asociados a la inadecuada utilización de los formularios por parte del Concesionario y a la perdida o hurto de los mismos para la realización del juego, lo cual deriva en la ausencia y/o falta de documentación de controles relativos al uso de los formularios entregados al operador de juego; tampoco se identifican riesgos relativos a la seguridad de la información de la operación del chance, ni al incumplimiento o inconsistencia en el ejercicio de las funciones de fiscalización propias de la Lotería cmo entidad concedente.
2. En lo que tiene que ver con las rifas y juegos promocionales, si bien se tiene identificados los riesgos, RG-9 Disminución de solicitudes de promocionales y rifas y RC-14 Autorización de promocionales y rifas con incumplimieno de requisitos con el fin de beneficiar a un tercero, se evidencian deficiencias en cuanto a la identificación de causas,  por ende, los controles previstos para su mitigación, no resultan adecuados. 
</t>
  </si>
  <si>
    <r>
      <t>3. De otra parte, se encuentra que las actividades desarrolladas en el marco del procedimiento PRO420-191-10 Autorizacion y Emision Concepto; en criterio de esta auditoría, están diseñados desde una perpectiva de “gestión pasiva”, en tal sentido, su alcance está limitado a las solicitudes y/o denuncias recibidas; no se prevé una “gestión activa” que amplie su</t>
    </r>
    <r>
      <rPr>
        <sz val="8"/>
        <color rgb="FF000000"/>
        <rFont val="Calibri"/>
        <family val="2"/>
        <scheme val="minor"/>
      </rPr>
      <t xml:space="preserve"> cobertura. Esta situación se ha explicado por parte de la entidad, entre otros aspectos, por la limitada capacidad operativa para garantizar una mayor cobertura.</t>
    </r>
  </si>
  <si>
    <t xml:space="preserve">4. En cuanto al Proceso de Control, Inspección y Fiscalización, la presente auditoría abarca los procedimientos de: Sancionatario por Operación Ilegal de Juegos de Suerte y Azar, Control y Seguimiento de Juegos de Suerte y Azar, Gestión de Derechos de Explotación. 
1. Las actividades de prevención del juego ilegal, están dirigidas a los productos chance y lotería y no cubre los demas productos de la Lotería (rifas, juegos promocionales y  conceptos sobre excepciones)
2. 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frente a los procesos sancionatorios. 
</t>
  </si>
  <si>
    <r>
      <t xml:space="preserve">Ausencia de actividades de registro y protección al sistema de auditoría BI Chanseguro: </t>
    </r>
    <r>
      <rPr>
        <sz val="8"/>
        <color theme="1"/>
        <rFont val="Calibri"/>
        <family val="2"/>
        <scheme val="minor"/>
      </rPr>
      <t>A</t>
    </r>
    <r>
      <rPr>
        <b/>
        <sz val="8"/>
        <color theme="1"/>
        <rFont val="Calibri"/>
        <family val="2"/>
        <scheme val="minor"/>
      </rPr>
      <t xml:space="preserve"> </t>
    </r>
    <r>
      <rPr>
        <sz val="8"/>
        <color theme="1"/>
        <rFont val="Calibri"/>
        <family val="2"/>
        <scheme val="minor"/>
      </rPr>
      <t>la fecha no se han adelantado actividades para el registro y protección de los derechos de propiedad intelectual sobre dicho sistema, que le permita a la entidad el eventual desarrollo de alguna línea de negocio, con base en esta plataforma.</t>
    </r>
    <r>
      <rPr>
        <b/>
        <sz val="8"/>
        <color theme="1"/>
        <rFont val="Calibri"/>
        <family val="2"/>
        <scheme val="minor"/>
      </rPr>
      <t xml:space="preserve"> </t>
    </r>
  </si>
  <si>
    <t>EXPLOTACIÓN DE JUEGOS DE SUERTE Y AZAR</t>
  </si>
  <si>
    <t>La información correspondiente al contingente judicial no se encuentra debidamente conciliada con la reportada en el SIPROJWEB.</t>
  </si>
  <si>
    <t xml:space="preserve">Realizar trimestralmente con el reporte del SIPROJWEB. </t>
  </si>
  <si>
    <t xml:space="preserve">Acta comité institucional de gestion y desempeño, manual de contratación actualizado </t>
  </si>
  <si>
    <t>Acta comité institucional con la aprobación de los procedimientos y formatos de gestión contractual</t>
  </si>
  <si>
    <t>Se está  revisando en el marco del proceso de reorganización</t>
  </si>
  <si>
    <t>Pendiente de envío de evidencias</t>
  </si>
  <si>
    <t>Documento proyecto de instructivo</t>
  </si>
  <si>
    <t>Acta reunión con gestion docuemntal</t>
  </si>
  <si>
    <t>circular contratación 2021
lista chequeo manual de contratación
manual  de contratacipon actualizado</t>
  </si>
  <si>
    <t>Procedimientos con los flujogramas y tiempos</t>
  </si>
  <si>
    <t>Acta de reunión con contratista Jeniffer padilla
lista de chequeo actualizada</t>
  </si>
  <si>
    <t>De este se solicito cambiar la accion con memorando en enero</t>
  </si>
  <si>
    <t>Poyecto de guia</t>
  </si>
  <si>
    <t xml:space="preserve">Manual de contratacion ajustado </t>
  </si>
  <si>
    <t xml:space="preserve">1. Articulación y actualización de la matriz junto con planeación.
2. Se analizarán y valorarán los riesgos asignados al proceso de Gestión Jurídica y se procederá a realizar la modificación correspondiente.
</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</si>
  <si>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</si>
  <si>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</si>
  <si>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</si>
  <si>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</si>
  <si>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</si>
  <si>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</si>
  <si>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</si>
  <si>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</si>
  <si>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No se reporta avance por el área</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</si>
  <si>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</si>
  <si>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</si>
  <si>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Esta acción depende del cumplimiento del Hallazgo No 1 que se encuentra en proceso.</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</si>
  <si>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</si>
  <si>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No presenta avance para el presente seguimiento.</t>
  </si>
  <si>
    <t xml:space="preserve">El erea reporta que no hubo avance en materia de esta acción. </t>
  </si>
  <si>
    <t>Se formula el Plan de mejoramiento del Informe de la Visita de Seguimiento de Cumplimiento de la Normatividad Archivística del Archivo de Bogotá y se envía a la Oficina de Control interno mediante comunicación oficial de radicado No. 3-221-366 de fecha 31 de marzo de 2021.</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</si>
  <si>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</si>
  <si>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</si>
  <si>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 xml:space="preserve">Se realiza publicación en la página Web de la Lotería de Bogotá el cual se puede consultar  en el link disponible en: https://www.loteriadebogota.com/wp-content/uploads/files/rfisicos/BANCO_TERMINOLOGICO.pdf 
Así mismo se realiza pieza comunicacional  para difusión de la lotería de Bogotá la cual se puede consultar en el link disponible  https://view.genial.ly/6079be9ecd833f0cf3c21338/interactive-content-banco-terminologico la cual fue difundida por correo electrónico de la Unidad de recursos físico el día 23 de abril de 2021.
</t>
  </si>
  <si>
    <t xml:space="preserve">Se crea el Banco Terminológico en la vigencia 2020 (https://www.loteriadebogota.com/wp-content/uploads/files/rfisicos/BANCO_TERMINOLOGICO.pdf; se realizó únicamente a nivel de serie y subserie documental, no a nivel de tipo documenta), aprobado por el COMITÉ INSTITUCIONAL DE GESTIÓN Y DESEMPEÑO. Adicional el día 23 de abril de 2021, se realiza su socialización vía correo electrónico a todos los funcionarios de la entidad.  </t>
  </si>
  <si>
    <t xml:space="preserve">.   Se realiza publicación en la página Web de la Lotería de Bogotá el cual se puede consultar  en el link disponible en: https://www.loteriadebogota.com/wpcontent/uploads/files/rfisicos/TABLAS_CONTROL_ACCESO.pdf
Así mismo se realiza pieza comunicacional para difusión de la lotería de Bogotá la cual se puede consultar en el link disponible   https://view.genial.ly/607a0f05cd833f0cf3c21f68/interactive-content-tabla-de-control-de-acceso la cual fue difundida por correo electrónico de la Unidad de recursos físico el día 23 de abril de 2021.
</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</si>
  <si>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</si>
  <si>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Actualización del Formato Único de inventario Documental, Rotulo de Caja, Rotulo de Carpeta, elaboración de Cuadro de Caracterización Documental y registro de Activos de información, Formato de Control prestamos, consulta y devolución de información.</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</si>
  <si>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</si>
  <si>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</si>
  <si>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</si>
  <si>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</si>
  <si>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2.1.6 ¿En el plan de auditorías interno del
año 2019, 
se contemplaron las operaciones de la gestión documental?
La entidad no tuvo en cuenta las operaciones de la gestión documental dentro del programa.
</t>
  </si>
  <si>
    <t>2.1.7 Las acciones de mejora (preventivas o correctivas) generadas por hallazgos o recomendaciones referentes a temas de gestión documental en auditorías internas, externas, visitas de seguimiento o autoevaluación; se incluyeron en los planes de mejoramiento del año 2019
La entidad no incluyo las recomendaciones</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</si>
  <si>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</si>
  <si>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</si>
  <si>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</si>
  <si>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</si>
  <si>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2.4.5¿Cuál fue el total de inventario
documental a 31 de diciembre de 2019 en el archivo central?
- Medio físico. ¿Cantidad de metros
lineales?
- Medio electrónico. ¿Cantidad de
kilobytes?</t>
  </si>
  <si>
    <t>2.5.1  ¿El banco terminológico, estaba aprobado al 31 de diciembre de 2019 por la instancia competente de acuerdo con la naturaleza de la entidad? Si la respuesta es afirmativa responda la pregunta 2.5.2, de lo contrario continúe con la pregunta
La entidad no ha elaborado el Banco Terminológico</t>
  </si>
  <si>
    <t>2.6.1 ¿La tabla de control de acceso, estaba aprobada al 31 de diciembre de 2019 por la instancia competente de acuerdo con la naturaleza de la entidad?.
La entidad no ha elaborado la Tabla de Control de Acceso</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</si>
  <si>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</si>
  <si>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</si>
  <si>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</si>
  <si>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 xml:space="preserve">4.1 Cuáles de las siguientes operaciones de gestión documental establecidas por el lineamiento número 13 del
Sistema Integrado de Gestión - SIG, se encontraban documentadas en los procedimientos de la entidad al 31 de diciembre de 2019?
La entidad no cuenta con el procedimiento de Planeación
</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</si>
  <si>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</si>
  <si>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</si>
  <si>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</si>
  <si>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</si>
  <si>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</si>
  <si>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 xml:space="preserve">7.4 ¿En el marco del fortalecimiento de la
cultura archivística, su entidad ha realizado alguna de las siguientes actividades durante el año 2019?
Difusión para la apropiación de la historia institucional. 
 La entidad no realiza la Difusión para la apropiación de la historia institucional
</t>
  </si>
  <si>
    <t>No contar con el personal que cumpla el perfil de acuerdo a la  normatividad exigida</t>
  </si>
  <si>
    <t xml:space="preserve">El personal de la gestión documental no cuentan con el perfi exigido </t>
  </si>
  <si>
    <t xml:space="preserve">Debilidades en la ejecución de procesos de la gestín  documental  </t>
  </si>
  <si>
    <t xml:space="preserve">el no control y seguimiento a las opeciónes de gestión documental en la entidad </t>
  </si>
  <si>
    <t>No contar con acciones de mejora que permitan que la gestión documental se optimize</t>
  </si>
  <si>
    <t xml:space="preserve">Las Tablas de retención no cuenta con actualización de acuerdo a cambios organico- funcionales  </t>
  </si>
  <si>
    <t>Debilidades en la organización de los archivos de gestión</t>
  </si>
  <si>
    <t>Carencia de aplicación de tiempos de  retención y disposición en la segunda fase del ciclo vital del documental (Archivo Central)</t>
  </si>
  <si>
    <t>No aplicación de lineamiento de organiación  en el archivo de gestión</t>
  </si>
  <si>
    <t>No contar con un instrumento archivistico para la identificación de terminos de las series y subseries documentales de las Áreas productoras de la Lotería de Bogotá</t>
  </si>
  <si>
    <t xml:space="preserve">Carencia de instrumento archivisitco para conocer roles y perfiles de acuedo a las series documentales producidas por las Unidades/Áreas y Dependencias </t>
  </si>
  <si>
    <t xml:space="preserve">Debilidades en la planeación estratgica en temas de gestión documental </t>
  </si>
  <si>
    <t xml:space="preserve">No se  cuenta con  un inventario documental consolidado que cumpla con los lineamientos del marco normativo </t>
  </si>
  <si>
    <t>No se cuenta con la adopción en Documento Interno del Modelo de Requisito de acuerdo al (Decreto 103 de 2015, compilados en el Decreto 1080 de 2015 Art. 2.8.5.13)</t>
  </si>
  <si>
    <t>ausencia de procesos documentados en el SIG de los procesos de gestión documental</t>
  </si>
  <si>
    <t>INFORME VISITA DIRECCIÓN DISTRITAL DE ARCHIVO 2020</t>
  </si>
  <si>
    <t>No contar con un SGDEA integral que articule el proceso de gestión documental</t>
  </si>
  <si>
    <t>No contar con un sistema integrado de conservación que cuente con la estructura señalada en el acuerdo 006 AGN de 2014 Art,. 5</t>
  </si>
  <si>
    <t>debilidades en el fortalecimiento de la cultura archivistica a la no realizar difusión de la historia instiucional</t>
  </si>
  <si>
    <t xml:space="preserve">Continuidad con las gestiones que se requieran  para el cambio del manual de funciones </t>
  </si>
  <si>
    <t>Realizar incorporación de personal, garantizando que cumplen con el perfil para el manejo de los proceso y la gestión documental</t>
  </si>
  <si>
    <t>Realizar ajustes del Programa de Gestión Documental, para que sea  avalado por el Archivo de Bogotá para públicación</t>
  </si>
  <si>
    <t xml:space="preserve">Mesa de Trabajo con la Oficina de Control Interno y realizar planeación frente a las auditorias a realizar en el proceso de gestión documental </t>
  </si>
  <si>
    <r>
      <t>Realizar plan de mejoramiento de la Visita del Archivo de Bogota; el cual refleje acciones de mejora</t>
    </r>
    <r>
      <rPr>
        <sz val="9"/>
        <color rgb="FFFF0000"/>
        <rFont val="Arial"/>
        <family val="2"/>
      </rPr>
      <t xml:space="preserve"> </t>
    </r>
  </si>
  <si>
    <t xml:space="preserve">Se actualzara las Tabla de Retención Documental y se presentara al Consejo Distriltal de Archivos para concepto y convalidación y de esta fomar   realizar adopción por la entidad. </t>
  </si>
  <si>
    <t xml:space="preserve">Cronograma de revisión y capacitación a los  archivos de Gestión
y seguimiento al dilligenciamiento  de FUID </t>
  </si>
  <si>
    <t>Plan de trabajo y ajuste  FUID</t>
  </si>
  <si>
    <t>Revisión y consolidación   FUID Archivo Central</t>
  </si>
  <si>
    <t xml:space="preserve"> Publicación y Difusión de Banco Terminólogico</t>
  </si>
  <si>
    <t xml:space="preserve"> Publicación y  Difusión  de Tabla de Control de Acceso </t>
  </si>
  <si>
    <t xml:space="preserve">Realizar Ajuste Plan Institucional de Archivos - PINAR, con aval del Archivo de Bogotá
</t>
  </si>
  <si>
    <t xml:space="preserve">Ajuste del inventario documental los periodos identificados del FDA.
* Ajuste Anexos de TVD 
* Elaboración Tablas de Valoración Documental </t>
  </si>
  <si>
    <t xml:space="preserve">Elaboración de Modelo de Requisitos de documentos electrónicos </t>
  </si>
  <si>
    <t>Elaboración de documentos de acuerdo a la prioridad y la aplicación de los  procesos  de la gestión Documental</t>
  </si>
  <si>
    <t>Gestion con el desarrollador del aplicativo SIGA para la elaboración de manual de Usuario</t>
  </si>
  <si>
    <t xml:space="preserve">Realizar revisión de requisitos y validar si el aplicativo permite el desarrollo del sistema especilizapara la gestión documental </t>
  </si>
  <si>
    <t>Ajuste de Plan de Conrservación documental y Plan de Preservacion Digital, con aval del equipo interdisciplinario del Archivo de Bogotá.</t>
  </si>
  <si>
    <t xml:space="preserve">Incluir y Articular  en el Plan Intitucional de Capacitacion - PIC  la historia institucional   </t>
  </si>
  <si>
    <t>Manual de funciones</t>
  </si>
  <si>
    <t>Programa de gestión documental - PGD</t>
  </si>
  <si>
    <t>Actas de Reunion 
Informe auditoria Interna</t>
  </si>
  <si>
    <t>Plan de mejoramiento</t>
  </si>
  <si>
    <t>Tablas de Retemción Documental - TRD</t>
  </si>
  <si>
    <t>Croongrama 
FUID</t>
  </si>
  <si>
    <t>Plan de Trabajo
FUID</t>
  </si>
  <si>
    <t xml:space="preserve">
FUID Archivo Central</t>
  </si>
  <si>
    <t xml:space="preserve"> Banco terminologicos de series y subseries documentales </t>
  </si>
  <si>
    <t>Tabla de Control de Acceso</t>
  </si>
  <si>
    <t>Plan Institucional de Archivos - PINAR</t>
  </si>
  <si>
    <t>FUID
Anexos TVD
Tablas deValoración Documental 
TVD</t>
  </si>
  <si>
    <t>Modelo de Requisitos de documentos electrónicos - MOREQ</t>
  </si>
  <si>
    <t>Matriz de Actualización de documentos creados, modificados en  el  SIG del proceso de Gestión documental</t>
  </si>
  <si>
    <t>Manual de Usurio aplicativo SIGA</t>
  </si>
  <si>
    <t>Matriz de cumplimiento de requisitos  y propuesta de desarrollo</t>
  </si>
  <si>
    <t>Sistema Integrado de Conservación  
en sus dos componenetes Plan de Conservación Documental y Plan de preservación digital a largo plazo</t>
  </si>
  <si>
    <t>Evidencias PIC</t>
  </si>
  <si>
    <t>No se reporta avance por el área.</t>
  </si>
  <si>
    <t xml:space="preserve">Deficiencias en la plataforma de juegos promocionales o rifas dispuesta por la entidad para el trámite de solicitud de autorización </t>
  </si>
  <si>
    <t>Realizar los ajustes necesarios en la plataforma de juegos promocionales y rifas e incluir en el procedimiento "Emisión y Autorización de Concepto" la lista de los documentos soportes a la solicitud.</t>
  </si>
  <si>
    <t>SUBGERENCIA GENERAL</t>
  </si>
  <si>
    <t>Subgerencia General
Oficina de Sistemas
Unidad de Apuestas y Control de Juegos
Planeación</t>
  </si>
  <si>
    <t>Deficiencias en el control al registro de información en el aplicativo</t>
  </si>
  <si>
    <t>Implementar un control y seguimiento de las solicitudes de juegos promocionales y rifas, a través de un reporte del estado de la solicitud.</t>
  </si>
  <si>
    <t>Subgerencia General
Oficina de Sistemas
Unidad de Apuestas y Control de Juegos</t>
  </si>
  <si>
    <t>Desarrollo de Auditorias Internas de acuerdo con el Numeral 6.4.1 del anexo técnico - Contrato de Concesión 068 de 2016, sin el cumplimiento de requisitos.</t>
  </si>
  <si>
    <t>Desarrollar las auditorias Internas  estipuladas el Numeral 6.4.1 del anexo técnico - Contrato de Concesión 068 de 2016, siguiendo un plan de auditoría.</t>
  </si>
  <si>
    <t xml:space="preserve">El procedimiento PRO420-193-10 "Facturación de instrumentos del juego de apuestas permanentes o chance" no hace referencia como es el procedimiento mediante el cual la Lotería de Bogotá valida y/o aprueba al concesionario el plan de compras de los formularios del juego de apuestas permanentes o chance </t>
  </si>
  <si>
    <t xml:space="preserve">Inlcuir en el procedimiento PRO420-193-10 "Facturación de instrumentos del juego de apuestas permanentes o chance", la manera como la Lotería de Bogotá valida y/o aprueba al concesionario el plan de compras de los formularios del juego de apuestas permanentes o chance </t>
  </si>
  <si>
    <t>Subgerencia General
Unidad de Apuestas y Control de Juegos
Planeación</t>
  </si>
  <si>
    <t>Deficiencia en la identificación  de los riesgos asociados a:
A. Inadecuada utilización de los formularios de apuestas permanentes o chance.
B. Disminución de solicitudes de promocionales o rifas.
C. Autorización de promocionales y rifas con incumplimieno de requisitos</t>
  </si>
  <si>
    <t>Revisar la pertinencia de los riesgos asociados al uso de los formularios de apuestas permanentes o chance y al seguimiento de las autorizaciones de juegos promocionales o rifas, y efectuar los ajustes que correspondan.</t>
  </si>
  <si>
    <t>Deficiencias en la definición de los procesos y procedimientos y demás instrumentos necesarios para procurar la adecuada planificación y seguimiento de los juegos promocionales o rifas</t>
  </si>
  <si>
    <t>Revisar y ajustar el procedimiento PRO420-191-10 Autorización y Emisión Concepto</t>
  </si>
  <si>
    <t>No es clara la identificación de las actividades con los procedimientos: "Sancionatario por Operación Ilegal de Juegos de Suerte y Azar" 
"Control y Seguimiento de Juegos de Suerte y Azar" "Gestión de Derechos de Explotación"</t>
  </si>
  <si>
    <t>1. Revisar la pertinencia o necesidad para el ajuste de los procedimientos: "Sancionatario por Operación Ilegal de Juegos de Suerte y Azar", "Control y Seguimiento de Juegos de Suerte y Azar" y "Gestión de Derechos de Explotación", con relación a los juegos promocionales o rifas.
2. Identificar posibles indicadores relacionados con el control y seguimiento a la realización y operación se los juegos promocionales o rifas</t>
  </si>
  <si>
    <t>No se ha realizado el registro de la Propiedad Patrimonial del Sistema de Auditoría Chanseguro</t>
  </si>
  <si>
    <t>Realizar los tramites pertinentes ante el Departamento Nacional de Derechos de Autor adscrito al Ministerio del Interior para solicitar el registro de la propiedad patrimonial de la plataforma Chanseguro.</t>
  </si>
  <si>
    <t>Preventiva</t>
  </si>
  <si>
    <r>
      <t xml:space="preserve">Además de los procedimientos con los flujogramas y tiempos establecidos, en el manual de contratación modificado y aprobado se hace mención en </t>
    </r>
    <r>
      <rPr>
        <i/>
        <u/>
        <sz val="9"/>
        <color theme="1"/>
        <rFont val="Arial"/>
        <family val="2"/>
      </rPr>
      <t>el articulo 18. Pliego de Condiciones, literal "b) La identificación, el cronograma y los plazos de las diferentes etapas del proceso"</t>
    </r>
    <r>
      <rPr>
        <sz val="9"/>
        <color theme="1"/>
        <rFont val="Arial"/>
        <family val="2"/>
      </rPr>
      <t xml:space="preserve">.  Se valida la evidencia reportada; se da por cumplida esta acción de mejora. </t>
    </r>
  </si>
  <si>
    <t>SEGUIMIENTO A MATRIZ DE COMUNICACIONES PRIMER SEMESTRE 2020</t>
  </si>
  <si>
    <t>Se identifican situaciones de extemporaneidad en la presentación de algunas declaraciones (IVA -Retención en la Fuente y algunos reportes de SIVICOF); que exponen a la entidad a la materialización de riesgos y a la imposición de sanciones por parte de las entidades competentes.</t>
  </si>
  <si>
    <t>DEFINIR PLAN DE MEJORA</t>
  </si>
  <si>
    <t>En lo que tiene que ver con los informes relativos a: Visitas Administrativas (contrato de concesión juego de apuestas permanentes o chance); Declaración Derechos de Explotación, e Informe Derechos de Explotación, Gastos de Administración y Premios Caducos; Sistema de información Distrital del empleo y la Administración pública SIDEAP (antes SIGIA); Directorio de Contratistas de la Lotería de Bogotá; Formulario de personal de planta y formulario de personal por contrato - Plataforma CHIP; Publicación de Estados Financieros, correspondientes al segundo semestre de 2020, no es posible presentar ninguna consideración puesto que, no obstante los reiterados requerimientos por parte de esta Oficina al área responsable, no fue posible obtener información que permitiera verificar si dichos informes fueron reportados de manera oportuna.</t>
  </si>
  <si>
    <t>Se observa que el mapa establece riesgos y controles frente a las comunicaciones que tienen relación con la estrategia publicitaria y de mercadeo de la entidad y no frente a las comunicaciones que en esencia contempla la matriz de comunicaciones de la entidad.</t>
  </si>
  <si>
    <t>INFORME PQRS I TRIMESTRE 2020</t>
  </si>
  <si>
    <t>ATENCIÓN Y SERVICIO AL CLIENTE</t>
  </si>
  <si>
    <t>Frente a los mecanismos de interacción entre los responsables del proceso de PQRS y todas las dependencias de la entidad para el respetivo trimestre, se evidencia que, no obstante las actividades capacitación y socialización de las diferentes herramientas y manuales así como el procedimiento de atención de PQRS, que ha adelantado el área de Atención al Cliente con los diferentes funcionarios encargados de la atención de las PQRS; tales acciones no han logrado su finalidad en términos de lograr mayor eficacia en la solución de los requerimientos ciudadanos y prevenir los riesgos que pueden generarse por la falta de oportunidad y/o consistencia en las respuestas.</t>
  </si>
  <si>
    <t>Si se tiene en cuenta que el aplicativo SDQS es la herramienta puesta en desarrollo para garantizar a la ciudadanía el trámite oportuno a sus requerimientos, en la entidad
aún se presentan falencias en cuanto al registro y cargue de documentos; con la salvedad ya expuesta en “Trámite de peticiones en el aplicativo SDQS”.</t>
  </si>
  <si>
    <t>En lo concerniente a las peticiones anónimas, que durante el trimestre fueron siete (7), los documentos de respuesta que existen en la hoja de ruta, no permiten determinar el procedimiento establecido en el artículo 69 de la Ley 1437 de 2011, ya que únicamente se encuentra cargado al aplicativo el oficio donde se da respuesta, al peticionario anónimo, el cual no reviste el carácter de aviso y tampoco reúne los requisitos establecidos en la normatividad mencionada. Vale recordar que, conforme a lo señalado en la disposición citada (Artículo 69. Notificación por aviso).</t>
  </si>
  <si>
    <t>Revisada la ventana de notificaciones, avisos y respuestas de la página web de la entidad https://www.loteriadebogota.com/notificaciones-avisos-y-respuestas/, se encuentra que solo se hizo la publicación de un aviso; no obstante al intentar la consulta del mismo, no se encuentra ninguna información.</t>
  </si>
  <si>
    <t>INFORME PQRS II TRIMESTRE 2020</t>
  </si>
  <si>
    <t>Los reportes que genera el sistema para la elaboración de informes en algunas ocasiones no reflejan la cantidad de peticiones efectivamente recibidas en la entidad en el mes que se esté reportando, dado que las cantidades entre las reportadas por el sistema y las que auto controla el área de Atención al Cliente presentan diferencias. (Reporte trimestre según informes 374, cuadro Excel of. atención al Cliente 381).</t>
  </si>
  <si>
    <t>En el apartado de tiempo promedio de respuesta del sistema, el resultado del promedio no es claro por lo que ha tocado sacar ese promedio de manera manual, solicitud que ha sido plasmada en los informes mensuales de la Oficina de Atención al Cliente.</t>
  </si>
  <si>
    <t>INFORME PQRS IV TRIMESTRE 2020</t>
  </si>
  <si>
    <t>Persistentes dificultades en el manejo del canal electrónico  por parte de los ciudadanos para hacer sus consultas sobre: compra de billetería, recambios, promocionales, consulta y pago de premios e inscripciones y que se infieren de los diferentes derechos de petición elevados a la entidad</t>
  </si>
  <si>
    <t>ACCIONES</t>
  </si>
  <si>
    <t>CUMPLIDAS Y CERRADAS</t>
  </si>
  <si>
    <t>CERRADAS SIN REPORTE DE AVANCE</t>
  </si>
  <si>
    <t>CERRADA POR UNIFICACIÓN CON OTRA OBSERVACIÓN</t>
  </si>
  <si>
    <t xml:space="preserve">ACCIONES CERRADAS </t>
  </si>
  <si>
    <t xml:space="preserve"> PENDIENTES(EN EJECUCIÓN)</t>
  </si>
  <si>
    <t>SIN ESTADO POR:</t>
  </si>
  <si>
    <t>Estado Entidad</t>
  </si>
  <si>
    <t>ACCIONES ABIERTAS</t>
  </si>
  <si>
    <t>INFORME PQRS VI TRIMESTRE 2020</t>
  </si>
  <si>
    <t>APUESTAS</t>
  </si>
  <si>
    <t>EXPLOTACIÓN DE JUEGOS DE SUERTE AZAR-CHANCE 2020</t>
  </si>
  <si>
    <t>LOTERIAS</t>
  </si>
  <si>
    <t>PLANEACIÓN</t>
  </si>
  <si>
    <t>FINANCIERA</t>
  </si>
  <si>
    <t>RECURSOS FISICOS</t>
  </si>
  <si>
    <t>Se valida el avance reportado por la unidad; y se da cierre de la presente actividad de mejora</t>
  </si>
  <si>
    <t>31/06/20201</t>
  </si>
  <si>
    <t>Actualmente la entidad se encuentra actualizando sus instrumentos de gestión documental y se requiere incorporar esta serie documental, sin embargo se requirieren los lineamientos de acuerdo a la solicitud de concepto elevada en el 2010 a la Unidad de Recursos Físicos, por tratarse de documentos que contienen información ligada a las condiciones médicas de los trabajadores</t>
  </si>
  <si>
    <t>Para la vigencia 2021 la entidad suscribió el contrato de prestación de servicios 38 de 2021, para la prestación de servicios para apoyar a la Unidad de Talento Humano en el Desarrollo del Sistema de Gestion de Seguridad y Salud en el Trabajo.  En el año 2020 se desarrolló y aprobó toda la documentación del Sistema y para la vigencia 2021 se cuenta con el respectivo plan de actividades con el fin de continuar con la ejecución del mismo.</t>
  </si>
  <si>
    <t>Se continuan haciendo solicitudes al proveedor del aplicativo, sobre incosistencias presentadas en el módulo de liquidación de nómina.</t>
  </si>
  <si>
    <t>Se proyectó el procedimiento de tramite de licencias, se encuentra pendiente de envio para aprobación del Comité Institucional de Gestión y Desempeño,</t>
  </si>
  <si>
    <t xml:space="preserve">Se adjunta contrato No. 38 de 2021 cuya objeto es: "Prestación de servicios en la Unidad de Talento Humano conel fin de actualizar, fortalecer, evaluar, diseñar, implementar yrealizar seguimiento al Sistema de Gestión en Seguridad ySalud para el trabajo SG-SST, cumpliendo con lanormatividad vigente (Decreto 1562 de 2012, Decreto 1443de 2014, Decreto 1072 de 2015, Resolución 0312 de 2019".
Igualmente se adjunta formato Plan de trabajo anual, instrumentos necesarios para dar cumplimiento a los parámetros legales establecidos en mayeria de seguridad socvial en el trabajo. Se valida el avance reportado y se da cierre de la presente acción de mejora. </t>
  </si>
  <si>
    <t>Se adjuntan 8 requerimientos de nómina, que fueron solucionados; Se valida el avance reportado y se da cierre de la presente acción de mejora.</t>
  </si>
  <si>
    <t>Se adjunta como solución del ahallazgo el formato PRO 320-220-7, PROCEDIMIENTO TRAMITE DE INCAPACIDADES; no obstante se encuentra pendiente para envío para aprobación por parte del CIGD.</t>
  </si>
  <si>
    <t>Realizar Retroalimentación de los Informes se SDQS</t>
  </si>
  <si>
    <t>Crear Banner de Puntos de Contacto</t>
  </si>
  <si>
    <t>Informe de seguiminto</t>
  </si>
  <si>
    <t xml:space="preserve">Existe memorando de fecha 16 de marzo de 2021, 24 de abril de 2021, 12 de noviembre de 2020, 24 de junio de 2020, sobre SEO, donde se evidencia información tendiente a realizar ajustes a la página WEB  además de ellos se infiere que se tine contacto con lA Ffirma: cuentas@ideasmedia.com.co, para asuntos relacionados con el SEO y en charla sostenida con  Andrés Rodríguez, argumenta que se han sugerido ajustes los cuales han sido efectuados por la Oficina de Sistemas. 
Igualmente 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</si>
  <si>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</si>
  <si>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También se adjunta como evidencia de los ajustes al interior de la entidad en relación con el criterio diferencial de accesibilidad "MANUAL O PROTOCOLO DE ATENCIÓN AL CIUDADANO EN LA LOTERIA DE BOGOTA" Yy su socialización; también se adjunta POLITICA DE TRATAMIENTO DE DATOS PESONALES y su respectiva socialización. 
No obstante el botón sobre INSTRUMENTOS DE GESTION DE INFORMACIÓN PUBLICA- CRITERIO DIFERENCIAL DE ACCESIBILIDAD no se encuentra ninguna información</t>
  </si>
  <si>
    <t xml:space="preserve">Revisada la página WEB botón transparencia y acveso a la información pública, no se ncuentr link que se refiera a asuntos relacionados con la participación ciudadana. </t>
  </si>
  <si>
    <t>Informes Trimestrales</t>
  </si>
  <si>
    <t>No hay evidencias</t>
  </si>
  <si>
    <t xml:space="preserve">No hay evidencias </t>
  </si>
  <si>
    <t>La acividad para ejecutar la acción era realizar retroalimentación de los informes de SQS, para el efecto se adjunta la socialiación que se hzizo a la Gerencvia de la entidad de los informes mensuales de diciembre de 2020, enero y febrero de 2021 y el correo donde se socializa a todos los trabajadores de la Lotería de Bogotá denominado MODALIDAD DE LAS PETICIONES DE ORIGEN CIUDADANO .Y TIEMPOS DE LEY PARA DAR RESPUESTA</t>
  </si>
  <si>
    <t>Sevidencia que la acción para solucionar este hallazgo de ejecutó (BANNER DE CONTACTOS</t>
  </si>
  <si>
    <t>Se fortalecerá y se socializará nuevamente a los funcionarios y/o jefes encargados del trámite y gestión de PQRS lo concerniente a la normatividad de PQRS, así como el Manual de Servicio a la Ciudadanía, el procedimiento de atención de PQRS y Manual para la Gestión de Peticiones en el SDQS.</t>
  </si>
  <si>
    <t>La acividad para ejecutar la acción era realizar retroalimentación de los informes de SQS, para el efecto se adjunta la socialiación que se hizo y el correo donde se socializa a todos los trabajadores de la Lotería de Bogotá denominado MODALIDAD DE LAS PETICIONES DE ORIGEN CIUDADANO .Y TIEMPOS DE LEY PARA DAR RESPUESTA y el "MANUAL O PROTOCOLO DE ATENCIÓN AL CIUDADANO EN LA LOTERIA DE BOGOTA"</t>
  </si>
  <si>
    <t>Acciones cerradas a 31 de diciembre 2020</t>
  </si>
  <si>
    <t xml:space="preserve"> De Ganadores Incluyendo la declaracion de PEP</t>
  </si>
  <si>
    <t>Soporte de las Capacitaciones</t>
  </si>
  <si>
    <t>Se anexa Formato</t>
  </si>
  <si>
    <t>Se anexa capacitacion</t>
  </si>
  <si>
    <t>Se anexa Nombramiento</t>
  </si>
  <si>
    <t>Se envia actualizacion</t>
  </si>
  <si>
    <t>Repotes a Dia</t>
  </si>
  <si>
    <t>Se envio el formato Siplaft para codifiaccion al comité de GYD</t>
  </si>
  <si>
    <t>Procedimiemto Pago de Premios Ajustado</t>
  </si>
  <si>
    <t>Se anexan Reportes al dia</t>
  </si>
  <si>
    <t>Se anexa Aprobacion del Oficial del Cumplimiento por parte del Concesionario</t>
  </si>
  <si>
    <t>Pendiente reporte de evdiencias.</t>
  </si>
  <si>
    <t xml:space="preserve">Se encuentra en termino, no obstate no se presenta avance por el área. </t>
  </si>
  <si>
    <t xml:space="preserve">Pendiente reporte de evdiencias; procedimiento de pago de premios actualizado. </t>
  </si>
  <si>
    <t xml:space="preserve">Se adjunta validación y registro del jefe de cumplimiento (radicado N°20202300160722) por parte de COLJUEGOS con fecha 28/07/2020. </t>
  </si>
  <si>
    <t>TOTAL ACCIONES PLANES 2020-2021</t>
  </si>
  <si>
    <t>Evidencia1:
Se actualizó el  PETI,. 
Se cuenta con los siguientes documentos:
Manual de políticas de información,
Catálogo de servicios,
Catálogo de sistemas de Información.
Inventario de activos de información.
Se cuenta con el diagrama de red</t>
  </si>
  <si>
    <t>Evidencia2:
Se cuenta con un plan de mantenimiento, Planes de  Seguridad y Privacidad de la Información, Plan de tratamiento de riesgos de seguridad y privacidad de la información, seguridad digital y continuidad de la operación</t>
  </si>
  <si>
    <t>Evidencia3:</t>
  </si>
  <si>
    <t>Evidencia4:
Se envia oficio a la gerencia</t>
  </si>
  <si>
    <t>Evidencia5</t>
  </si>
  <si>
    <t>Evidencia7:</t>
  </si>
  <si>
    <t>Evidencia8:
Se actualizó el inventario de los activos y el control de los equipos se tiene a traves del agente de la herramienta de GLPI</t>
  </si>
  <si>
    <t>Evidencia9:
Se creo el procedimiento de mesa de servicio y se cuenta con niveles de servicio.
Pendiente de la encuesta
Se actualizaron los procedimientos del área de sistemas</t>
  </si>
  <si>
    <t>Evidencia10
Se adjuntan los estudios previos que se están adelantando  para contrar un Ing. Experto en temas de seguridad.
Manual de políticas de seguridad de la información.</t>
  </si>
  <si>
    <t>Evidencia11:
Se contrato a un Tecnólogo para apoyar al área de sistemas en los temas de mantenimientos preventivos, soporte a usuarios, entre otros</t>
  </si>
  <si>
    <t>Evidencia12:
Los contratos cuentan con una obligación de transferencia de conocimiento.
Se actualizaron los procedimientos del área
Se realizan pruebas de restauración de los backups</t>
  </si>
  <si>
    <t>Evidencia13:
Los contratos cuentan con una cláusula de derechos patrimoniales</t>
  </si>
  <si>
    <t>Evidencia14
Se actualizó el mapa de riesgos</t>
  </si>
  <si>
    <t>Evidencia15
Se activaron controles en la red</t>
  </si>
  <si>
    <t>Evidencia16
Se organizo el cableado</t>
  </si>
  <si>
    <t>Evidencia18
Durante los mantenimientos preventivos se revisa los programas instalados
Se actualiza el firewall
Actualización de políticas y configuración del firewall y antivirus</t>
  </si>
  <si>
    <t>Evidencia19Se realizaro las actualizaciones.</t>
  </si>
  <si>
    <t>Se verificó que la actualización del  PETI  involucró aspectos como: Servicios de información digital, Indicadores básicos del logro de los objetivos del proyecto, proyectos, metas y acciones, productos, responsables, todo lo cual se encuentra contenido en la actualización del PETI . Evidencia 1.</t>
  </si>
  <si>
    <t>Andrey Puerto</t>
  </si>
  <si>
    <t>La actualización del PETI e refiere a la infraaestructura del centro de datos, caracterisica internas del centro de datos, estructura organizacional y talento humano, portales WEB, sistemas de información etc.</t>
  </si>
  <si>
    <t>La actualización incluye servicios tecnológicos catalogo geneeral, mesa de ayuda, sistemas de apoyo, gobierno de TI  y estructura organizacionaal y de talento humano, terceros responsables, sistemas de información.</t>
  </si>
  <si>
    <t xml:space="preserve">La actualización del PETI incluye los sistemas de información No. 9.  </t>
  </si>
  <si>
    <t xml:space="preserve">La acctualización del PETI, en el No. 9  se refiere a los sistemas de información, plan maestro o mapa de ruta, </t>
  </si>
  <si>
    <t>Evidencia 2 uenta con plan de mantenimiento e infraestructura tecnológica (formato sin diligenciar 22020 y 2021)</t>
  </si>
  <si>
    <t>No se presentaron evidencias</t>
  </si>
  <si>
    <t>Se presentó como evidencia oficio dirigido a la gerencia pero el requerimiento está pendientee de cumplimiento.</t>
  </si>
  <si>
    <t>En la evidncia se adjunta documento "Inventario GLPI" que no contiene ninguna infromación</t>
  </si>
  <si>
    <t>En la evidncia se adjunta documento "Inventario GLPI" que no contiene nniguna infromación</t>
  </si>
  <si>
    <t xml:space="preserve">En las evidencias No.9 se determina el cumplimiento de los criterios allí planteados como hallazgos; no obstante se encuentra pendiente la encuesta. </t>
  </si>
  <si>
    <t xml:space="preserve">En la actualización del procedimiento en la actividad 10 en adelante se atiende el cumplimiento a este hallazgo. </t>
  </si>
  <si>
    <t>No se evidencia documento que resuelva este requerimiento</t>
  </si>
  <si>
    <t xml:space="preserve">Se ceo el procedimiento de mesa de servicio en el que todos los usuarios deben diligenciar para la atención de los requerimientos en sistemas </t>
  </si>
  <si>
    <t>Se adjunta proyecto de estudios previos para ontraar un profesional y atender este requerimiento</t>
  </si>
  <si>
    <t>Se susccribieron contratos 65 de 2020 y 23 de 2021  para dar cumplimiento a este requerimiento.</t>
  </si>
  <si>
    <t xml:space="preserve">Se adjunta como  evidencia el procedimiento "Gstión de copias de sseguriddad", para mitigar el riesgo, cuyo objetivo es Asegurar la continuidad del negocio en caso de un fallo que obligue a interrumpir la dinámica habitual de la Lotería de Bogotá. </t>
  </si>
  <si>
    <t>Se actualizaron procedimientos: Gestion de copias de seguridad, Administración de usuarios, desarrollo de aplicaciones, mesa de servicios y atención a usuarios y certificación virtual, con los cuales y todas las demás evidencias No. 12 apuntan a resolver este requerimiento</t>
  </si>
  <si>
    <t>Se actualizaron los procedimientos del área
Se realizan pruebas de restauración de los backups y  todas las demás evidencias No. 12 apuntan a resolver este requerimiento</t>
  </si>
  <si>
    <t xml:space="preserve">Se adjunta como  evidencia el procedimiento "Gstión de copias de sseguriddad", para mitigar el riesgo, cuyo objetivo es Asegurar la continuidad del negocio en caso de un fallo que obligue a interrumpir la dinámica habitual de la Lotería de Bogotá  y  todas las demás evidencias No. 12 apuntan a resolver este requerimiento. </t>
  </si>
  <si>
    <t>Se vrificó n los contratos 19 y 34 de 2020 cláusula de derechos patrimoniles, atendiendo al presente requerimiento</t>
  </si>
  <si>
    <t>Se presenta mapa de riesgos actualizado en atención a este requerimiento</t>
  </si>
  <si>
    <t>No se prsentó evidencia</t>
  </si>
  <si>
    <t>Para atender el presente requerimiento se presenta el documento "Inventario Rack" y aduce estar orgaizado el cableado</t>
  </si>
  <si>
    <t>Para atender el presente requerimiento se presenta el documento "Mantenimiento equipos"</t>
  </si>
  <si>
    <t>Lo documentos que se relacionan en las evidencias No. 18 se remiten a subsanar estos requerimientos</t>
  </si>
  <si>
    <t>Lo documentos que se relacionan en las evidencias No. 19 se remiten a subsanar estos requerimientos</t>
  </si>
  <si>
    <t>Plan de capacitaciones. 
Reporte a 20 de mayo:Revisar el plan de capacitaciones y solicitar la inclusión de capacitaciones en temas contable</t>
  </si>
  <si>
    <t>Reporte a 20 de mayo: Se elaboró, presentó y aprobó el cronograma e sesiones del Comité de Sostenibilidad</t>
  </si>
  <si>
    <t xml:space="preserve">De acuerdo al reporte a 20 de mayo, Pendiente envío de evdiencias. </t>
  </si>
  <si>
    <t>Reunión conciliación (hace falta acta); se envía acta el lunes.
Reporte a 20 de mayo: Se elaboró conciliación a 31 de diciembre de 2020. se debe realizar a 31 de marzo la conciliación. Revisar hoja de trabajo, incluir en el cronograma y actividades de cierre trimestral. Revisar procedimiento de estados financieros.</t>
  </si>
  <si>
    <t>1. Describir claramente dentro de las notas a los estados financieros, que se registra dentro de la cuenta BENEFICIOS A EMPLEADOS</t>
  </si>
  <si>
    <t>Elaborar una política de manejo de inversiones donde se describa los pasos a seguir en los eventos en que los rendimientos y/o valores de mercado de las inversiones no cumplan con las expectativas requeridas.</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</si>
  <si>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</si>
  <si>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1. Se diseñará en conjunto con el área de Talento Humano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</si>
  <si>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 xml:space="preserve">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No se tramitaran OP de nómina o conceptos relacionados con ésta, si no se cuenta con los soprtes cargados en el sistema financiero y contable.
</t>
  </si>
  <si>
    <t>Jefe Unidad Financiera</t>
  </si>
  <si>
    <t>Cuadro de control establecido</t>
  </si>
  <si>
    <t>Cuadro de control realizado/ caudro de control a realizar</t>
  </si>
  <si>
    <t>Aplicativo revisado y ajustado</t>
  </si>
  <si>
    <t>Aplicativo revisado/ aplicativo a revisar</t>
  </si>
  <si>
    <t>Notas a los estados financieros ajustadas</t>
  </si>
  <si>
    <t>Notas efectuadas/ notas a efectuar</t>
  </si>
  <si>
    <t>Política de manejo de inversiones presentada y aprobada</t>
  </si>
  <si>
    <t>Política de manejo de inversiones aprobada/ política de manejo de inversiones a aprobar</t>
  </si>
  <si>
    <t>Funcionamiento adecuado del Comité de Sostenibilidad</t>
  </si>
  <si>
    <t>Cronograma aprobado/cronograma presentado</t>
  </si>
  <si>
    <t>Cronograma de presentación de informes elaborado</t>
  </si>
  <si>
    <t>cronograma elaborado/cronograma a elaborar</t>
  </si>
  <si>
    <t>Politica contable establecida para el manejo y contabilización de cesantías retroactivas</t>
  </si>
  <si>
    <t>Política contable efectuada/política contable a efectuar</t>
  </si>
  <si>
    <t>Ordenes de pago de nómina y relacionadas,, tramitadas con todos los soportes.</t>
  </si>
  <si>
    <t>Reporte a 20 de mayo:
Se elaboró cronograma de presentación de impuestos e informes. Se envió para revisión de los profesionales del área.</t>
  </si>
  <si>
    <t>Reporte a 20 de mayo:
Se realizó la primera reunión del comité, se aprobó el calendario de reuniones. La cuenta de Otros Pasivos se reconoció el ingreso.</t>
  </si>
  <si>
    <t>Reporte a 20 de mayo: Se solicitó concepto a la Contaduría y se debe ajustar la política contable. Revisar procedimiento de liquidación de prestaciones sociales Talento Humano</t>
  </si>
  <si>
    <t>Reporte a 20 de mayo:
Acta de revisión de parametrización, segumiento a las solicitudes d eregistros dobles</t>
  </si>
  <si>
    <t>Pendiente de envío de evidencia lista de chequeo.</t>
  </si>
  <si>
    <t>Evidencia6 y Evidencia7</t>
  </si>
  <si>
    <t xml:space="preserve">Se presento reporte extemporaneo al 20 de mayo del 2021. </t>
  </si>
  <si>
    <t>Evidencia17
Plan de mantenimiento 
Mantenimientos preventivos y Evidencia18</t>
  </si>
  <si>
    <t xml:space="preserve">Dos pendientes de evidencia para dar cierre a las mismas. </t>
  </si>
  <si>
    <t>Las cuatro en ejecución, pendientes de evidencia.</t>
  </si>
  <si>
    <t>LOTERÍAS</t>
  </si>
  <si>
    <t>Auditoría al Procedimiento Validación y Lectura de Premios y Promocionales 2021</t>
  </si>
  <si>
    <t>AUDITORÍA AL PROCEDIMIENTO DE VALIDACIÓN Y LECTURA DE PREMIOS Y PROMOCIONALES 2021</t>
  </si>
  <si>
    <t>2021-2021</t>
  </si>
  <si>
    <t xml:space="preserve">1
</t>
  </si>
  <si>
    <t>Recepción de paquetes de premios</t>
  </si>
  <si>
    <t xml:space="preserve">1. El formato tiene mucha infromación que es repetitiva
2. El formato no facilita el trabajo, se tiene duplicidad de información. 
3. El personal que realiza la actividad no tiene claridad en el diligenciamiento del formato. </t>
  </si>
  <si>
    <t>1. Validación y verificación del formato FR0410-30-2 identificando la viabilidad del mismo con la persona encargada de la recepción de premios.</t>
  </si>
  <si>
    <t>Unidad de Loterias</t>
  </si>
  <si>
    <t>Jefe Unidad de Loterías</t>
  </si>
  <si>
    <t xml:space="preserve">Tiempo, computador, impresora, </t>
  </si>
  <si>
    <t xml:space="preserve">Formato FR0410-30-2 diligenciado correctamente </t>
  </si>
  <si>
    <t>Actividades ejecutadas / Actividades Planeadas</t>
  </si>
  <si>
    <t xml:space="preserve">2. Ajuste y modificación del formato </t>
  </si>
  <si>
    <t xml:space="preserve">3. Presentación para aprobación del Formato en Comité. </t>
  </si>
  <si>
    <t xml:space="preserve">4. Capacitación al personal encargado de la recepción de premios </t>
  </si>
  <si>
    <t xml:space="preserve">2
</t>
  </si>
  <si>
    <t>Recepción de premios billetería electrónica o virtual</t>
  </si>
  <si>
    <t>1. No se está cumpliendo con las TRD establecidas en la Lotería 
2. Los colaboradores de recepción de premios de billetería virtual no tienen claridad sobre las TRD</t>
  </si>
  <si>
    <t xml:space="preserve">1. Capacitar a la persona encargada sobre las TRD de la entidad. 
</t>
  </si>
  <si>
    <t xml:space="preserve">Planillas impresas y archivadas según TRD y consecutivos de las mismas. </t>
  </si>
  <si>
    <t xml:space="preserve">2. Ajustar y socializar las actividades realizadas para que las planillas virtuales se impriman y se archiven con las planillas fisicas en los consecutivos correspondientes. </t>
  </si>
  <si>
    <t>Capacitaciones para identificar autenticidad en los billetes de lotería</t>
  </si>
  <si>
    <t xml:space="preserve">1. Se realizaron capacitaciones con THOMAS sin embargo no se dejó constancia de las mismas
2. No se incluyó la capacitación en en PIC
3. No se tuvo en cuenta a Tesorería, sin embargo la solicitud de pago de los premios se hace desde el mes de marzo 2021 desde la Unidad de Loterías </t>
  </si>
  <si>
    <t xml:space="preserve">1. Planear una caoacitación con Thomas para la identificación de la vericidad de los billetes.
</t>
  </si>
  <si>
    <t>Personal capacitado en la identifiación de billetes falsos</t>
  </si>
  <si>
    <t>2. Solicitar a TH la inclusión de la capacitación en el PIC</t>
  </si>
  <si>
    <t xml:space="preserve">3. Efectuar la capacitación e incluir a todos los funcionarios y contratistas de la Unidad de Loterías y a Tesoreria. </t>
  </si>
  <si>
    <t xml:space="preserve">Segregación de funciones en la lectura y pago de premios </t>
  </si>
  <si>
    <t xml:space="preserve">1. Falta de claridad en los procedimientos: PRO310-246-8 Gestión de Egresos y 
PRO410-393-1 Recepción y Validación de Premios. 
2. Falta compatibilidad entre las funciones y los procedimientos </t>
  </si>
  <si>
    <t xml:space="preserve">1. Socialización procedimiento con las personas encargadas de la solicitud de pago de premios. 
2. Realizar reunión con la Secretaría General determinar la vinculación de las funciones establecidas en el manual de fuciones con los procedimientos establecidos. 
3. Acciones derivadas de la reunión con Secretaría General (cambio de funciones, entre otras) </t>
  </si>
  <si>
    <t xml:space="preserve">
2. Realizar reunión con la Secretaría General determinar la vinculación de las funciones establecidas en el manual de fuciones con los procedimientos establecidos. 
</t>
  </si>
  <si>
    <t xml:space="preserve">3. Acciones derivadas de la reunión con Secretaría General (cambio de funciones, entre otras) </t>
  </si>
  <si>
    <t xml:space="preserve">6
</t>
  </si>
  <si>
    <t>Comunicación de las diferencias en la lectura de premios a los distribuidores</t>
  </si>
  <si>
    <t xml:space="preserve">1. Las actividades de identificación de diferencias y envío de comunicaciones a los distribuidores lo hacen dos personas diferentes, por cuanto la información que tiene la persona que realiza el envío de las comunicaciones no es clara.
2. Las comunicaciones se tardan en realizar, por cuanto el acceso a las planillas para realizar el envío de las comunicaciones se tiene una vez se termina de realizar todo el proceso de lectura de premios.  </t>
  </si>
  <si>
    <t>1. Identificar las actividades que se necesitan desde el sistema comercial para que las comunicaciones se realicen de forma automatica y por el sistema una vez se realice la verificación de las relaciones.</t>
  </si>
  <si>
    <t xml:space="preserve">Cartas emitidas automaticamente por el sistema, para premios y promocionales. </t>
  </si>
  <si>
    <t>2. Realizar reunión con Luis Davila para explicar lo que se requiere en el sistema</t>
  </si>
  <si>
    <t xml:space="preserve">3. Realizar la solicitud formal a Luis Davila encargado del Sistema.  </t>
  </si>
  <si>
    <t xml:space="preserve">4. Realizar la solicitud a los encargados de las planillas para que diligencien la casilla de "observaciones" en los casos en que hayan diferencias negativas, esto para que el sistema tome esa información y haga el envío de la comunicación automaticamente. </t>
  </si>
  <si>
    <t xml:space="preserve">5. Probar el Sistema realizado por Luis del envio de comunicaciones automaticas. </t>
  </si>
  <si>
    <t xml:space="preserve">Revisión de información con área de cartera
</t>
  </si>
  <si>
    <t xml:space="preserve">1. Los distribuidores no envían planillas de relaciones de promocionales 
2. Los distribuidores no diligencian las autoliquidaciones del sistema comercial de la LB </t>
  </si>
  <si>
    <t xml:space="preserve">1. Enviar circular a los distribuidores solicitando  el envío de planillas de promocionales a la LB. </t>
  </si>
  <si>
    <t xml:space="preserve">Cartera cuadrada con la Unidad de Loterías. </t>
  </si>
  <si>
    <t xml:space="preserve">2. Realizar distribución de funciones al interior de la Unidad de Loterías con el fin de que se pueda hacer  acercamiento con los distribuidores con relación a las planillas. </t>
  </si>
  <si>
    <t xml:space="preserve">3. Realizar llamadas telefonicas a los distribuidores que no envíen planillas </t>
  </si>
  <si>
    <t xml:space="preserve">4. Reaizar memorando individual para los distribuidores que persistan con el NO envío planillas de promocionales. </t>
  </si>
  <si>
    <t>Cumplimiento de términos para pago de premios</t>
  </si>
  <si>
    <t xml:space="preserve">1. Los terminos para la caducidad de los tiempos se encuentra deshabilitado.
2. Se desabilitó porque el sistema no tiene una opción que permita inluir la fecha de caducidad de los premios, en sistema los cogía automaticamente después de un año de haber jugado el sorteo, po cuanto no se adapta a posibles cambios  legales relacionados con la caducidad.
3. Las solicitudes de pago de premios de pág web y mayores se realizan desde Tesoreria. Dicha activiviad se debe realizar desde la U. Loterias. 
4. Realizar reunión con Sistemas para determinar la forma de obtener un indicador de tiempos de pago del sistema. </t>
  </si>
  <si>
    <t>1. Realizar reunión con Luis Davila para explicar lo que se requiere en el sistema en relación con la caducidad de premios.</t>
  </si>
  <si>
    <t xml:space="preserve">1. Control de Tiempos de caducidad de premios. 
2. Solicitudes de Orden de Pago de premios pág web y mayores realizados desde la U. Loterías. </t>
  </si>
  <si>
    <t xml:space="preserve">2. Realizar solicitud para cambio del Sistema Comercial a Luis Davila en la que se incluya una opción para la caducidad de premios. </t>
  </si>
  <si>
    <t xml:space="preserve">3. Realizar solicitudes en los cambios en la plataforma para realizar las ordenes de pago pag web y premios mayores desde la U. Loterías. </t>
  </si>
  <si>
    <t xml:space="preserve">4. Realizar las Ordenes de Pago de premios pág web y mayores desde la U. Loterias.  </t>
  </si>
  <si>
    <t xml:space="preserve">5. Realizar reunión con Luis Davila y Sistemas para determinar la viabilidad de un indicador que mida los tiempos de pago de los premios. </t>
  </si>
  <si>
    <t xml:space="preserve">10
</t>
  </si>
  <si>
    <t xml:space="preserve">Pago de premios por parte de los distribuidores
</t>
  </si>
  <si>
    <t xml:space="preserve">1. Los distribuidores envían a las oficinas de la LB premios inferiores a 6SMLV para que sean pagados por la LB. 
2. Los distribuidores no tienen claridad en los montos permitidos para pago de premios. 
3. Los Clientes no tienen claridad en donde realizar el cobro de los premios. </t>
  </si>
  <si>
    <t xml:space="preserve">1. Enviar circular a los distribuidores informado las obligaciones establecidas en el reglamento de distribuifores y los montos permitidos para pago por distribuidores. </t>
  </si>
  <si>
    <t xml:space="preserve">Premios menores a 6SMLV pagados por distribuidores </t>
  </si>
  <si>
    <t xml:space="preserve">2. Cada vez que llegue un premio para ser pagado por la LB comunicar al distribuidor la circular. </t>
  </si>
  <si>
    <t>3. Crear una pieza de comunicación para informar a los clientes ganadores el proceso para el cobro de premios (página web, redes sociales)</t>
  </si>
  <si>
    <t xml:space="preserve">11
</t>
  </si>
  <si>
    <t xml:space="preserve">Pago de premios promocionales
</t>
  </si>
  <si>
    <t xml:space="preserve">1. Falta de lineamientos claros en cuanto a la caducidad de pago de promocionales.  </t>
  </si>
  <si>
    <t>1. Reunión con la Subgerencia General junto con apoyo Juridico para identificar los lineamientos en cuanto a la caducidad de promocionales</t>
  </si>
  <si>
    <t>1. Linamientos claros en cuanto a caducidad de Promocionales 
2. Promocionales pagados según terminos establecidos</t>
  </si>
  <si>
    <t>2. Plan de trabajo producto de las conclusiones de  la reunión.</t>
  </si>
  <si>
    <t xml:space="preserve">12
</t>
  </si>
  <si>
    <t>Cumplimiento de requisitos para pago de premios</t>
  </si>
  <si>
    <t xml:space="preserve">1. Falta de claridad en los procedimientos: PRO310-246-8 Gestión de Egresos y 
PRO410-393-1 Recepción y Validación de Premios. </t>
  </si>
  <si>
    <t>1. Socialización procedimiento con las personas encargadas de la solicitud de pago de premios</t>
  </si>
  <si>
    <t>Cumplimiento de los establecido en los procedimientos</t>
  </si>
  <si>
    <t xml:space="preserve">2. Creación lista de chequeo con la documentación necesaria para el pago de premios. </t>
  </si>
  <si>
    <t>La acción de mejora se encuentra en termino, no obstante, no se presento reporte de avance por el área</t>
  </si>
  <si>
    <t>Se adjunta procdimiento PRO320-XXX-1 INCAPACIDADES y el acta de comité de GIDGYD, llevada a cabo el 28/06/2021, donde se aprueba dicho procedimiento.</t>
  </si>
  <si>
    <t>Si bien el procedimiento fue aprobado en la sesión del 28/06/2021 del CIDGYD, es importante que se finalicen las actividades pendientes, tales como, la codificación del mismo y el ajuste al formato actual dispuesto por la entidad para la presentación de los procesos y procedimientos.  
Se valida el avance reportado y se da por cerrada la acción de mejora.</t>
  </si>
  <si>
    <t>Se reporta copia de contrato de rediseño Institucional de fecha 31 /12/2020-El Dr. Gabriel Ernesto Bustos.</t>
  </si>
  <si>
    <t>No coincide el soporte con la acciòn propuesta de realizar reuniòn con  el area de planeaciòn para analizar la posibilidad de incluir dentro del organigrama la responsabilidad de la ejecución de la gestión contractual ,  con el  reporte del contrato de rediseño institucional.</t>
  </si>
  <si>
    <t>Divia Castillo A.</t>
  </si>
  <si>
    <t>Se reportan actas reuniòn Nos. 1y 2  de 21/05/21 y 31/05/21, de Secr.Gral y unidad RF. Fisicos, sobre actualizaciòn  tabla de retenciòn  documental, tablas de caracterizaciòn documental y migraciòn tablas de migraciòn documental. Pendientes de adopciòn.</t>
  </si>
  <si>
    <t>Se valida el grado de avance de la actividad propuesta.</t>
  </si>
  <si>
    <r>
      <t xml:space="preserve">Se solicita ampliar el término a </t>
    </r>
    <r>
      <rPr>
        <b/>
        <sz val="9"/>
        <color theme="1"/>
        <rFont val="Arial"/>
        <family val="2"/>
      </rPr>
      <t>septiembre 30 de 2021</t>
    </r>
    <r>
      <rPr>
        <sz val="9"/>
        <color theme="1"/>
        <rFont val="Arial"/>
        <family val="2"/>
      </rPr>
      <t xml:space="preserve"> para el cumplimiento de esta actividad, teniendo en cuenta que se está realizando un trabajo transversal respecto a la actualización de la matriz de riesgos, por la que la SG debe articular el trabajo de actualización con planeación.</t>
    </r>
  </si>
  <si>
    <t xml:space="preserve">Teniendo en cuenta lo reportado por el área, en el sentido que las actividades para la superación del hallazgo aun se encuentran en ejecución, al respecttivo corte de seguimiento la acción de mejora se encuentra "INCUMPLIDA" toda vez que el termino para su ejecución se venció (30/06/2021), sin perjuicio de la solicitud de modificación para su cumplimiento. </t>
  </si>
  <si>
    <t>Manuela Hernández J.</t>
  </si>
  <si>
    <r>
      <t xml:space="preserve">Esta actividad se viene realizando mes a mes mediante correos electrónicos, razón por la cual se solicita ampliar el término </t>
    </r>
    <r>
      <rPr>
        <b/>
        <sz val="9"/>
        <color theme="1"/>
        <rFont val="Arial"/>
        <family val="2"/>
      </rPr>
      <t>30 de septiembre de 2021.</t>
    </r>
  </si>
  <si>
    <t>31/06/2021</t>
  </si>
  <si>
    <t>Se observa que en fecha 31 de marzo de 2020 se amplió la fecha para la terminación del plan de mejoramiento, la cual se amplió al 22 de febrero del año 2022. Así mismo, el líder del proceeso envió soportes donde se verifican las actividades que se han adelantado, tendientes a subsanar el hallazgo como son: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</si>
  <si>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Islena Pineda</t>
  </si>
  <si>
    <t>Se observa que en el seguimiento con corte a 30 demarzo se amplió la fecha para  subsanar el hallazgo en cumplimiento  del plan de mejoramiento, la cual se amplió al 31 de diciembre del año 2024. Así mismo, el líder del proceeso envió soportes donde se verifican las actividades que se han adelantado, como son:Seguimiento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</si>
  <si>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 xml:space="preserve">Se observa que a 31 de marzo fue ampliado el plazo para el cumplimiento de esta mejora y por ende no se reportan evidencias frente a esta actividad, teniendo en cuenta que,esta depende de contar con las Tablas de valoración convalidadas y la actualización del Fondo Total Acumulado.  Se solicita ampliar plazo para julio del 2025,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</si>
  <si>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 Así mismo, el líder del proceso envió soportes donde se verifican algunas actividades que se han adelantado, como son: Seguimiento Plan de Mejoramiento VIsita 2020 AB 30 JUNIO 2021\HALLAZGO 11 y 12\2 Sesión PIC - Gestión Documental 29 de junio de 2021.</t>
  </si>
  <si>
    <t xml:space="preserve">Se observa que a 31 de marzo fue ampliado el plazo para el cumplimiento de esta mejora y por ende no se reportan evidencias frente a esta actividad, teniendo en cuenta que esta depende de contar con la actualización de las TVD, Tablas de valoración convalidadas y la actualización del Fondo Total Acumulado.  Se solicita ampliar plazo para el mes de agosto de 2025, teniendo en cuenta todos los procesos que se deben realizar para contar con el cumplimiento de las actividades anteriores. </t>
  </si>
  <si>
    <r>
      <t xml:space="preserve">En cumplimiento a la acción de mejora se continuo con las gestiones ante la copropiedad del edificio sobre la viabilidad de independizar el servicio de energía, la Administración del Edificio remitió al Consejo de Administración las propuestas para tal fin. Se remite el correo recibido en la LB, con dicha solicitud y las cotizaciones correspondientes.  </t>
    </r>
    <r>
      <rPr>
        <b/>
        <sz val="8"/>
        <color theme="1"/>
        <rFont val="Arial"/>
        <family val="2"/>
      </rPr>
      <t>Se propone como nueva fecha para lograr independizar el servicio de energía,el 31/12/2021</t>
    </r>
    <r>
      <rPr>
        <sz val="8"/>
        <color theme="1"/>
        <rFont val="Arial"/>
        <family val="2"/>
      </rPr>
      <t xml:space="preserve">, dado que se debe esperar la autorización del Consejo de Administración y luego continuar con el proceso. Respecto al servicio de acueducto desde el mes de mayo 2021 no se encuentra incluido en la cuota de administración, donde se evidencia la disminución del valor mensual de la misma. </t>
    </r>
  </si>
  <si>
    <t>El área solicito nuevo plazo para la ejecución de la acción de mejora a 31/12/2021, teniendo en cuenta que la administración debe validar las propuestas presentadas para incio del proceso de independización de los servicios; se valida el avance reportado por el área, no obstante al corte de seguimiento la acción se encuentra en estado INCUMPLIDA, dado que no se solicitó con anterioridad la prorroga de la fecha de ejecución teniendo en cuenta las activdades dentro del procedimiento de Planes de mejoramiento.</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</si>
  <si>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 El líder del proceso envió soporte donde se verifica  la existncia del oficio atras referido: Seguimiento Plan de Mejoramiento VIsita 2020 AB 30 JUNIO 2021\HALLAZGO 1\3-2021-384_1.pdf.</t>
  </si>
  <si>
    <t>se espera respuesta de la comunicacion oficial interna enviada y radicado 3-221-384 de fecha 7 de abril de 2021, donde se solicita a la Unidad de Talento Humano la inclusión del profesional Archivista  en el Manual de Funciones de acuerdo con los artículos 4, 5 y 6 de la Ley 1409 de 2010 y Resolución número 629 del 2018.</t>
  </si>
  <si>
    <t>Esta acción depende del cumplimiento del Hallazgo No 1 que se encuentra en proceso, el cual inicia con radicado de oficio No. 3-221-384 de fecha 7 de abril de 2021. El líder del proceso envió soporte donde se verifica  la exisetncia del oficio atras referido: Seguimiento Plan de Mejoramiento VIsita 2020 AB 30 JUNIO 2021\HALLAZGO 1\3-2021-384_1.pdf.</t>
  </si>
  <si>
    <t>En el periodo de marzo a junio de 2021, se envió oficio radicado 3-221-384 de fecha 7 de abril de 2021, donde se solicita a la Unidad de Talento Humano la inclusión del profesional Archivista  en el Manual de Funciones de acuerdo con los artículos 4, 5 y 6 de la Ley 1409 de 2010 y Resolución número 629 del 2018.</t>
  </si>
  <si>
    <t xml:space="preserve">Se encuentra en proceso de Actualización por parte del proceso de Gestión Documental de la Unidad de Recursos Fisicios. Se adjunta evidencia Seguimiento Plan de Mejoramiento VIsita 2020 AB 30 JUNIO 2021\HALLAZGO 3\PGD RECUPERADO.docx </t>
  </si>
  <si>
    <t>Se verificó que se encuentra en proceso y para validar su actualización se requiere del documento donde se avale por el archivo de Bogotá, para proceder a su publicación</t>
  </si>
  <si>
    <t>Se verificó como evidencia oficio con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Seguimiento Plan de Mejoramiento VIsita 2020 AB 30 JUNIO 2021\HALLAZGO 4\3-2021-731_1.pdf</t>
  </si>
  <si>
    <t xml:space="preserve">De conformidad con el oficio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Aunque la solicitud es extemporanea a la fecha de corte del seguimiento 30 de junio de 2021, no obstante en el PAA, para la vigenia de 2021, está programado este seguimiento. </t>
  </si>
  <si>
    <t>Se informa por la Unidad de Recursos Físicos que se inicia el proceso de Actualización de TRD, realizando las actividades que se mencionan a continuación:
1. Entrevistas Áreas Productoras de Información, evidencia Actas de reunion
2. Diligenciamiento de Control de Cambios de Series y Subseries documentales  evidencia (Matriz control de Cambios)
3. Diligenciamiento de Cuadro de Caracterización Documental, evidencia (Cuadros).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</si>
  <si>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 xml:space="preserve"> Si bien se observa que hay actividades encaminadas  subsanar el hallazgo, estas no constituyen el saneamiento de la misma por ausencia de documento que acredite la solicitud al Consejo Distriltal de Archivos para concepto y convalidación y de esta foma   realizar adopción por la entidad. </t>
  </si>
  <si>
    <t>Se lleva a cabo las visitas programadas en los cronogramas reportados en el mes de marzo, consolidando actas de reunion, asi mismo se realiza informe del estado de los archivos de Gestión socializado ante el Comité Institucional de Gestión y Desempeño de sesion del 28 de junio de 2021.
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</si>
  <si>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De acuerdo al Informe "Estado Archivos de Gestión Lotería de Bogotá", se observa que se realizaron vistias de revisión de donde se refleja el numero de metros lineales de la documentación en los Archivos de Gestión de la entidad, indicando que no fue posible identificar los metros lineales existentes en la Unidad de Talento Humano, por lo cual no presenta un resultado integral que conlleve a susbsanar en su integridad el hallazgo.
Se presentan pruebas de capacitación sobre procesos de gestión documental, pero no se muetra seguimiento al dilligenciamiento  de FUID.</t>
  </si>
  <si>
    <t xml:space="preserve">No se presentan evidencias o soporte para la ejecución de essta acción de mejora </t>
  </si>
  <si>
    <t xml:space="preserve">No se presentan información que permita identificar avances para la ejecución de esta acción de mejora </t>
  </si>
  <si>
    <t>De acuerdo al Informe "Estado Archivos de Gestión Lotería de Bogotá", se observa que se realizaron vistias de revisión de donde se refleja el numero de metros lineales de la documentación en los Archivos de Gestión de la entidad, dindicando que no fue posible identificar los metros lineales existentes en la Unidad de Talento Humano, por lo cual no presenta un resultado integral que conlleve a susbsanr en su integridad el hallazgo.
Se presentan pruebas de capacitación sobre procesos de gestión documental, pero no se muetra seguimiento al dilligenciamiento  de FUID.</t>
  </si>
  <si>
    <t>Seguimiento Plan de Mejoramiento VIsita 2020 AB 30 JUNIO 2021\HALLAZGO 13\PINAR JUNIO AJUSTADO\Comité 28 de junio 2021
Seguimiento Plan de Mejoramiento VIsita 2020 AB 30 JUNIO 2021\HALLAZGO 13\PINAR JUNIO AJUSTADO\1-2021-1067_1 Observaciones Archivo Distrital sobre el PINAR.pdf
Seguimiento Plan de Mejoramiento VIsita 2020 AB 30 JUNIO 2021\HALLAZGO 13\PINAR JUNIO AJUSTADO\2-2021-807_1 envio PINAR final AB.pdf
Seguimiento Plan de Mejoramiento VIsita 2020 AB 30 JUNIO 2021\HALLAZGO 13\PINAR JUNIO AJUSTADO\Comunicínación envío Archivo de Bogotá.docx
Seguimiento Plan de Mejoramiento VIsita 2020 AB 30 JUNIO 2021\HALLAZGO 13\PINAR JUNIO AJUSTADO\Diagnostico_integral.pdf
Seguimiento Plan de Mejoramiento VIsita 2020 AB 30 JUNIO 2021\HALLAZGO 13\PINAR JUNIO AJUSTADO\FORMULARIO ESTADO DE LA ADMINISTRACION DOCUMENTAL_2020.xlsb
Seguimiento Plan de Mejoramiento VIsita 2020 AB 30 JUNIO 2021\HALLAZGO 13\PINAR JUNIO AJUSTADO\Herramienta de Seguimiento.xlsx
Seguimiento Plan de Mejoramiento VIsita 2020 AB 30 JUNIO 2021\HALLAZGO 13\PINAR JUNIO AJUSTADO\LOTERIAInformeVisita.pdf
Seguimiento Plan de Mejoramiento VIsita 2020 AB 30 JUNIO 2021\HALLAZGO 13\PINAR JUNIO AJUSTADO\PINAR APROBADO POR COMITÉ.docx
Seguimiento Plan de Mejoramiento VIsita 2020 AB 30 JUNIO 2021\HALLAZGO 13\PINAR JUNIO AJUSTADO\PlantillaOficio_9-2021-780.docx</t>
  </si>
  <si>
    <t xml:space="preserve">Informó Recursos Físicos el envío del PINAR al Archivo de Bogotá mediante Comunicado   2-2021-468 de fecha 3 de mayo de 2021.
Respuesta concepto comunicaciones de 2-2021-17581 de fecha 26 de mayo 2021
Ajuste PINAR de acuerdo a recomendaciones - Envía Planeación 21 de junio de 2021 (Aprobación Comité Institucional de Gestión y Desempeño)
Aprobación Pinar mediante Comité Institucional de Gestión y Desempeñe de fecha 28 de junio de 2021. De acuerdo a lo anterior se validan los esfuerzos y las gestioness adelantadas por la Unidad de Recursos Físicos tendientes a susbsanar el hallazgo pero aún no se ha obtenido el aval del Archivo de Bogotá, para su adopción en la Lotería de Bogotá.
</t>
  </si>
  <si>
    <t xml:space="preserve">No se presentan evidencias o soporte para la ejecución de esta acción de mejora </t>
  </si>
  <si>
    <t>Seguimiento Plan de Mejoramiento VIsita 2020 AB 30 JUNIO 2021\HALLAZGO 17 Y 18\3-2021-730_1.pdf</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</si>
  <si>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</si>
  <si>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</si>
  <si>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La  Unidad de Recursos físicos, informa que para el desarrollo de la presente actividad se realizó la contratación de una Persona con la Profesion de Restauración de Bienes Muebles, quien inicio contrato el 01 de junio de 2021, el cual realiza plan de Traajo para la actualización del SIC en su componente de Conservación Documental, evidencia Plan de Trabajo.
Vale la pena resaltar que se requiere la contratación de un Ingeniero de Sistemas con conocimiento en Preservación Digital a largo Plazo el cual se encuentra gestión por el Área de Sistemas.
Seguimiento Plan de Mejoramiento VIsita 2020 AB 30 JUNIO 2021\HALLAZGO 21\Plan_trabajo_Contrato__51_2021.xlsx</t>
  </si>
  <si>
    <t>Si bien se están adelantando gestiones tendientes a subsanar el hallazgo, aún no se han efectuado los ajustes de Plan de Conrservación documental y Plan de Preservacion Digital, para el aval del equipo interdisciplinario del Archivo de Bogotá.</t>
  </si>
  <si>
    <t>Seguimiento Plan de Mejoramiento VIsita 2020 AB 30 JUNIO 2021\HALLAZGO 22\1 Sesion PIC - Gestión Documental 14 de Abril
Seguimiento Plan de Mejoramiento VIsita 2020 AB 30 JUNIO 2021\HALLAZGO 22\2 Sesión PIC - Gestión Documental 29 de junio de 2021</t>
  </si>
  <si>
    <t xml:space="preserve">Se realizo articulación del proceso de gestión documental con el Plan Institucional de Capaitación, realizando 2 sesiones de capacitaciones de fecha 14 de abril de 2021 y 29 de junio de 2021. </t>
  </si>
  <si>
    <t>Manuela Hernández Jaramillo</t>
  </si>
  <si>
    <t xml:space="preserve">No se presentó reporte de avance por el área; plan de mejoramiento incompleto toda vez que no se formuló la acción de mejora a realizar, pero defincieron fecha de terminación de las acciones la cual se encuentra vencida. Dicho plan no permite un adecuado seguimiento por parte de la OCI, que aseguré el cumplimiento de las acciones a realizar para superar las deficiencias encontradas. </t>
  </si>
  <si>
    <t>Establecer un Formato general para documentar la condición PEP; SIPLAFT y Riesgo anticorrupción.</t>
  </si>
  <si>
    <t>1. Diseñar el Formato SIPLAFT, PEP y Política Anticorrupción.
2. Presentar al Comité de CGYD el formato para implementación en todos los contratos futuros de LDB
3. Hacer firmar el Formato al 100% de los contratos vigentes.</t>
  </si>
  <si>
    <t>Actividades</t>
  </si>
  <si>
    <t>Ajustar Formato 
FRO 400-300-2.</t>
  </si>
  <si>
    <t>1. Revisar y Ajustar la Lista de Chequeo de los documentos requeridos, para la suscripción de un contrato; incluyendo entre otros los soportes de antecedentes de organismos de control.
2. Documentar en los procedimientos la responsabilidad de asegurar el cumplimiento de la lista de chequeo.
3. Completar los expedientes de los contratos tomados como muestra en la auditoria.</t>
  </si>
  <si>
    <t>Actualizar el procedimiento de Pago de Premios; Información para pago de premios  en forma, documentos y valor.</t>
  </si>
  <si>
    <t>1. Actualizar el procedimiento de Pago de Premios incluyendo los documentos requeridos para el pago de premios.
2. Actualizar en el sistema de información los controles de documentación SIPLAFT
3. Adecuar Infografía en la Pagina con los documentos para pago de Premios de Acuerdo con el procedimiento.
4. Informar en la Pagina las formas de cobrar sus premios.</t>
  </si>
  <si>
    <t>1. Diseñar el Formato SIPLAFT, PEP y Política Anticorrupción.
2. Presentar al Comité de CGYD el formato para implementación en todos los contratos futuros de LDB</t>
  </si>
  <si>
    <t>1. Revisar y Ajustar la Lista de Chequeo de los documentos requeridos, para la suscripción de un contrato; incluyendo entre otros los soportes de antecedentes de organismos de control.</t>
  </si>
  <si>
    <t>1. Actualizar el procedimiento de Pago de Premios incluyendo los documentos requeridos para el pago de premios.
2. Actualizar en el sistema de información los controles de documentación SIPLAFT</t>
  </si>
  <si>
    <t xml:space="preserve">Se verifican los soportes de las actividades 1 y 2.
La dependencia no presenta los soportes correspondientes a la presentación en Comité Institucional de Gestión y Desarrollo. </t>
  </si>
  <si>
    <t xml:space="preserve">La dependencia entrega como soporte un formato de lista de chequeo que está aprobado desde el 4/12/2008, es decir no corresponde a la ejecución de la actividad propuesta. </t>
  </si>
  <si>
    <t xml:space="preserve">La dependencia entrega como soporte el procedimiento y pantallazo de actualización del sistema </t>
  </si>
  <si>
    <t>La dependencia no presenta avances</t>
  </si>
  <si>
    <t>Luz D. Amaya</t>
  </si>
  <si>
    <t>En cuanto al procedimiento de Emisión y Autorización de Concepto, se incluyó lo relacionado con la lista de chequeo en las actividades previstas en los numerales 1 y 2, dejando como un registro y complementando la política de operación 1, pendiente pasar a Planeación para aprobación.
Se entrega documento.</t>
  </si>
  <si>
    <t xml:space="preserve">Se valida el avance reportado por al área, en lo relacionado al ajuste del procedimiento en la inclusión de la lista de chequeo. Pendiente de aprobar por planeación y el CIDGYD; de otra parte, no se presenta evidencia relacionada con la actividad de ajustes a la plataforma para prevenir errores en el cargue de documentos requisitos por los distribuidores para la autorización de los juegos promocionales y rifas. Es necesario asegurarse de que las actividades asociadas a subsanar ducha deficiencia se realicen a la mayor brevedad posible para evitar nuevas situaciones como las descritas que afecten el buen desarrollo de las actividades asociadas al proceso. </t>
  </si>
  <si>
    <t>Se han efectuado requerimientos para los ajustes del aplicativo, a través de correo electrónico.  Se adjunta soportes de reporte y seguimiento.</t>
  </si>
  <si>
    <t xml:space="preserve">La actividad relacionada en miras de subsanar el hallazgo, no corresponde con la acción de mejora planteada, toda vez, que en la misma se menciona a implementación de un control y seguimiento de las solicitudes de juegos promocionales y rifas, a través de un reporte del estado de la solicitud, entendiendóse así, que se llevara un control del estado de cada una de las solicitudes registradas en el aplicativo-modulo apuestas. 
De otra parte, la actividad reportada hace referencia a los requerimientos para los ajustes del aplicativo asociada a la acción de mejora de la observación 1. No obstante el documento soporte (correo electrónico, asunto "pendientes modulos promocionales), no permite la comprensión de cuáles son los requerimientos que se han elevado para los ajustes necesarios al aplicativo-modulo apuestas. </t>
  </si>
  <si>
    <t>Se elaboró propuesta como Plan de Auditoría atendiendo el anexo técnico del Contrato de Concesión N° 68 de 2016.
Se adjunta documento.</t>
  </si>
  <si>
    <t>Se resaltan la actividad realizada para subsanar la observación encontrada; no obstante en el documento adjunto en el apartado al que hace relación el cronograma de auditorías, no especifica las fechas propuestas para la realización de las auditorías, así como evidencia de auditorías que se esten adelantando durante la vigencia. Es necesario asegurarse que las auditorías se realicen, teniendo en cuenta que es una obligación que contrae la entidad como concedente.</t>
  </si>
  <si>
    <r>
      <t xml:space="preserve">Se ajustó el procedimiento </t>
    </r>
    <r>
      <rPr>
        <i/>
        <sz val="8"/>
        <rFont val="Calibri"/>
        <family val="2"/>
        <scheme val="minor"/>
      </rPr>
      <t>"Facturación de instrumentos del juego de apuestas permanentes o chance"</t>
    </r>
    <r>
      <rPr>
        <sz val="8"/>
        <rFont val="Calibri"/>
        <family val="2"/>
        <scheme val="minor"/>
      </rPr>
      <t>, incluyendo lo relacionado con el plan de compras, pendiente pasar a Planeación para aprobación.
Se adjunta documento.</t>
    </r>
  </si>
  <si>
    <t xml:space="preserve">Se valida el avance reportado por al área, en lo relacionado al ajuste del procedimiento en lo referente al plan de compras, se encuentra aun pendiente de pasar para aprobación por planeación y el CIDGYD, no obstante, el termino de ejecución para el cumplimiento se venció (30/06/2021), por consiguiente al respectivo corte de seguimiento la acción de mejora NO LOGRÓ  subsanar la observación. </t>
  </si>
  <si>
    <t>Se ajustaron las causas de los riesgos RG-9 Disminución de solicitudes de promocionales y rifas y RC-14 Autorización de promocionales y rifas con incumplimiento de requisitos, no obstante y en razón a que exite una nueva metodología para la construcción de la matriz de riesgos, se tiene agendada reunión con el área de planeacion para la revision  y ajustes de todos los riesgos.
Se adjunta documento.</t>
  </si>
  <si>
    <t xml:space="preserve">Si bien se reaizó la revisión y ajustes correspondientes a los riesgos indentificados en la matriz de riesgos del proceso, la cual se encuentra pendiente de revisión por planeación,  no se evidencia la identificación de los riesgos descritos en la obervación (inadecuada utilización de los formularios por parte del Concesionario y a la perdida o hurto de los mismos para la realización del juego, seguridad de la información de la operación del chance, incumplimiento o inconsistencia en el ejercicio de las funciones de fiscalización propias de la Lotería cmo entidad concedente), los cuales son importantes teniendo en cuenta la naturaleza del proceso. 
No obstante a que, se tiene contemplado el ejercicio de revisión, validación y ajuste de la matriz de riesgos del proceso, teniendo en cuenta la nueva Política de riesgos de la entidad que fue objeto de actualización debido al cambio en la metología establecida por el DAFP, en donde se pueden identificar los riesgos anteriormente mencionados y otros que puedan afectar el proceso, el termino de ejecución para el cumplimiento se venció (30/06/2021), por consiguiente al respcetivo corte de seguimiento la acción de mejora NO LOGRÓ  subsanar la observación. </t>
  </si>
  <si>
    <r>
      <t xml:space="preserve">Se incluye un párrafo en la actividad 1 del procedimiento que indica: </t>
    </r>
    <r>
      <rPr>
        <i/>
        <sz val="8"/>
        <rFont val="Calibri"/>
        <family val="2"/>
        <scheme val="minor"/>
      </rPr>
      <t>"De igual manera, la Lotería de Bogotá diseña campañas comerciales y envía correos másivos a posibles gestores (centros comerciales, colegios, ESAL, colegios, etc) dando a conocer la normatividad y los requisitos necesarios para efectuar juegos promocionales y/o rifas, invitando a realizar el juego legal".</t>
    </r>
    <r>
      <rPr>
        <sz val="8"/>
        <rFont val="Calibri"/>
        <family val="2"/>
        <scheme val="minor"/>
      </rPr>
      <t xml:space="preserve">
Pendiente pasar a Planeación para aprobación.
Se entrega documento.</t>
    </r>
  </si>
  <si>
    <t xml:space="preserve">Se valida el avance reportado por al área, no obstante los ajustes realizados al procedimiento se encuentra aun pendiente de pasar para aprobación por planeación y el CIDGYD; el termino de ejecución para el cumplimiento se venció (30/06/2021), por consiguiente al respcetivo corte de seguimiento la acción de mejora NO LOGRÓ  subsanar la observación. </t>
  </si>
  <si>
    <r>
      <t xml:space="preserve">1. Se ajustó el procedimiento Sancionatorio por Operación Ilegal de Juegos de suerte y azar, atendiendo que la firma de actos administrativos se hace por la subgerencia general, sin embargo, este procedimiento es de cáracter general y no excluye los Juegos Promcionales y Rifas, no siedo necesario ajustar por esta razón.
2. Se ajusta el procedimiento Gestión de Derechos de Explotación de forma, pero no de fondo, puesto que en el mismo ya esta contemplado el procedimiento de Derechos de Explotación y Gastos de Administración para Juegos Promocionales y Rifas.
3. No se ajusta el procedimiento Control y Seguimiento de Apuestas Permanentes, en razón a que el mismo es exclusivo para chance y que así mismo para Juegos Promocionales y Rifas, existe el procedimiento de </t>
    </r>
    <r>
      <rPr>
        <i/>
        <sz val="8"/>
        <rFont val="Calibri"/>
        <family val="2"/>
        <scheme val="minor"/>
      </rPr>
      <t>"Emisión y Autorización de Concepto"</t>
    </r>
    <r>
      <rPr>
        <sz val="8"/>
        <rFont val="Calibri"/>
        <family val="2"/>
        <scheme val="minor"/>
      </rPr>
      <t xml:space="preserve"> , el cual se ajustó para atender otra observación de este mismo plan de mejoramiento.
4. No se identificaron indicadores adicionales, ya que para Juegos Promocionales y Rifas existen los indicadores relacionados con Atención a Llamadas (extensión de Gloria Sáenz) e ingresos por promocionales, con los cuales se hace seguimiento a Juegos Promocionales y Rifas.</t>
    </r>
  </si>
  <si>
    <t>Se valida el avance reportado por al área, no obstante, se encuentra aun pendiente de pasar para aprobación por planeación y el CIDGYD para que el procedimiento ajustado sea valido para su implementación.</t>
  </si>
  <si>
    <t>Se efectuaron las consultas de como se debe realizar el registro de este software ante la Dirección Nacional de Derecho de Autor - Unidad Administrava Especial Ministerio del Interior, para lo cual se esta en proceso de recopilación de la información y documentos a entregar ante este ente.</t>
  </si>
  <si>
    <t xml:space="preserve">No se presentan evidencias y/o soportes para la revisión del avance reportado por el área. </t>
  </si>
  <si>
    <t>Acta de capacitación en donde se validó y verificó el formato FR0410-30-2, en donde se identificó la viabilidad del mismo con la persona encargada de la recepción de premios.</t>
  </si>
  <si>
    <t xml:space="preserve"> Se hizo el ajuste y modificación del formato y se presentó para aprobación del Comité, mediante correo electrónico se solicito a la Oficina de Planeación el Acta de aprobación de ajuste y modificación del formato  FR0410-30-2 </t>
  </si>
  <si>
    <t xml:space="preserve">Se presentó para aprobación por parte del Comité el ajuste y modificación del formato  FR0410-30-2 </t>
  </si>
  <si>
    <t xml:space="preserve">Acta de capacitación al personal encargado de la recepción de premios, en el manejo y uso del formato  FR0410-30-2 </t>
  </si>
  <si>
    <t xml:space="preserve">Acción cumplida, soporte consistente. </t>
  </si>
  <si>
    <t>Luz Dary Amaya Peña</t>
  </si>
  <si>
    <t xml:space="preserve">Sin avance reportado </t>
  </si>
  <si>
    <t xml:space="preserve">Se esta coordinando la capacitación con la firma impresora Thomas Greg and Sons, a trevés del señor Jaime funcionario de Thomas, quien daría la capacitación para la identificación de la vericidad de los billetes.
</t>
  </si>
  <si>
    <t>Mediante correo electrónico se solicitando a la Unidada de Talento Humano, para que se incluya la capacitación de  identificación de la vericidad de los billetes  en el PIC</t>
  </si>
  <si>
    <t xml:space="preserve">Se efectúo la capacitación  sobre la identificación de la vericidad de los billetes, dirigida a los funcionarios y contratistas de la Unidad de Loterías y a Tesoreria. </t>
  </si>
  <si>
    <t xml:space="preserve">Acta de reunión de socialización del procedimiento con las personas encargadas de la solicitud de pago de premios. 
</t>
  </si>
  <si>
    <t>Mediante correos electrónicos, la Jefe de la Unidad de Loterías, le solicitó a la firma encargada del Sistema de Información de la Entidad,  lo siguiente:
- Requerimientos Unidad de Loterias.pdf
- Correo PROMOCIONALES en word
- Correo PREMIOS en Word
se izo la identificación de las actividades que se necesitan desde el sistema comercial para que las comunicaciones se realicen de forma automatica y por el sistema una vez se realice la verificación de las relaciones.</t>
  </si>
  <si>
    <t xml:space="preserve">Pantallazo soporte de la Reunión (reunión Luis Davila. Pdf).
</t>
  </si>
  <si>
    <t xml:space="preserve">Mediante correos electrónicos, la Jefe de la Unidad de Loterías, hizo solicitud formal al ingeniero  Luis Davila encargado del Sistema (Correo requerimiento Unidad de Loterias.pdf). </t>
  </si>
  <si>
    <t>Mediante correos electrónicos, la Jefe de la Unidad de Loterías, le solicitó a la firma encargada del Sistema de Información de la Entidad (Correo  Distribución de funciones Unidad de Loterías.pdf).</t>
  </si>
  <si>
    <t>Está en espera que la firma encargada del Sistema de Información de la Entidad,  implemente y realiza prueba de “testing”  para comprar el adecuado funcionamiento del aplicativo en cuanto al envió automático, cuando se presenten diferencias negativas en las planillas; . así como pruebas del sistema para verificar que el aplicativo  genere automaticamente comunicaciones a los distribuidores cuando de presenten diferencias en la lectura de premios. 
Se han realizado pruebas desde la Unidad de Loterías y los resultados de las mismas se han informado a Luis Davila mediante correos electronicos.</t>
  </si>
  <si>
    <t xml:space="preserve">Se está proyectando la Circular  para enviarla a los distribuidores,  solicitando  el envío de planillas de promocionales a la LB. </t>
  </si>
  <si>
    <t>Mediante correo electrónico se comunicó la redistribución de funciones al interior de la Unidad de Loterías con el fin de que se pueda hacer  acercamiento con los distribuidores con relación a las planillas. (Correo  Distribución de funciones Unidad de Loterías.pdf).</t>
  </si>
  <si>
    <t xml:space="preserve">Se estan haciendo llamadas telefónicas a los distribuidores para verificar que no falten planillas. 
PREGUNTA A MANUELA QUÉ HACER PORQUE DE LAS LLAMADAS NO SE DEJAN SOPORTES. SE PUEDE CAMBIAR LA ACCIÓN?? </t>
  </si>
  <si>
    <t xml:space="preserve">Se está coordinando con  los funcionarios de la Unidad de Loterías, para que nos indiquen quienes envían planillas y se procederá a hacer los memorandos y el envió de estos, de tal forma que los distribuidores que persistan con el no envío planillas de promocionales puedan enviarlas. </t>
  </si>
  <si>
    <t xml:space="preserve">Se reaiza reunión con Luis Davila (reunión Luis Davila. Pdf). en la cual </t>
  </si>
  <si>
    <t xml:space="preserve">Mediante correos electrónicos, la Jefe de la Unidad de Loterías, solicitó a la firma encargada del Sistema de Información de la Entidad, lo siguiente:
- Correo solicitud de Ordenes de Pago Premios Menores.pdf
- Archivo excel: Toma de Requerimientos Premios Menores
- Correo AJUSTE PAGO DE PREMIOS.pdf
 </t>
  </si>
  <si>
    <t>Las ordenes de pago de premios mayores y página web se están generando desde la Unidad de Loterías. 
Pago de premios web y mayores desde Unidad de Loterias .pdf</t>
  </si>
  <si>
    <t xml:space="preserve">Se esta proyectando la Circular a los distribuidores informado las obligaciones establecidas en el reglamento de distribuifores y los montos permitidos para pago por distribuidores. </t>
  </si>
  <si>
    <t>Se está trabajando en conjunto con la agencia de publicidad y la Oficina de Comunicaciones  de  la Lotería de Bogotá, para crear una pieza de comunicación para informar a los clientes ganadores el proceso que deben seguir para el cobro de premios, la cual e publicará en la página web y en las redes sociales.</t>
  </si>
  <si>
    <t>Se esta solicitando la reunión con la Subgerencia General y con el  apoyo dela Oficina Jurídica,  para identificar los lineamientos en cuanto a la caducidad de promocionales; de la cual se debe dar un  concepto jurídico sobre la caducidad sustentar a la luz del marco legal vigente el termino para decretar la caducidad de los promocionales.</t>
  </si>
  <si>
    <t>Una  vez obtenido el concepto jurídico sobre la caducidad de los promocionales, se establecerá el Plan de Trabajo para su difusión y/o socialización para ponerlo en práctica</t>
  </si>
  <si>
    <t>Se realizó la socialización del procedimiento con las personas encargadas de la solicitud de pago de premios, de acuerdo con lo establecido en el procedimiento PRO410-393-1 Recepción y Validación de Premios.</t>
  </si>
  <si>
    <t xml:space="preserve">Se procedió a la elaboración de una lista de chequeo con la documentación necesaria para el pago de premios la cual incluye entre otra información la siguiente:
-Billete ( Físico y virtual
-Fotocopia  billete
-Formato identificador de ganadores
-Cédula
-Autorización para consignar a una cuenta y/o pago en cheque 
-Buscar en listas restrictivas
-Verificar si es un ganador recurrente
-Si &gt; de $11.000.000 ( VER PROCEDIEMINTO)
CERTIFICACION DE THOMAS 
-Certificación de validación de la tira virtual
-Lista de chequeo Autenticidad del Billete
</t>
  </si>
  <si>
    <t>2**SIN REPORTE DE AVANCE</t>
  </si>
  <si>
    <t>Se enviará correo a Talento humano recordando la capacitación requerida en aspectos contables. Como evidencia de la acción por favor remitirse al Plan de Capacitaciones publicado en la carpeta compartida de Planeación.</t>
  </si>
  <si>
    <t>Se presentan  cronograma de capacitaciones pero no se reporta e idencias de las capacitaciones realizadas; Envíar evidencias de reporte del corte anterior, para dar por cerrada la acción de mejora.</t>
  </si>
  <si>
    <t>Divia Castillo</t>
  </si>
  <si>
    <t>Se realizaron dos reuniones del Comité de Sostenibilidad Contable (2 reuniones). Se presentó y aprobó por parte del Comité el Plan de Saneamiento Contable</t>
  </si>
  <si>
    <t xml:space="preserve">existe plan  de sostenibilidad contable, y actas sin firma; Se validnn evidencias de acciòn  formulada; pendiente acto adminitrativo para saneamiento contgable y registro. </t>
  </si>
  <si>
    <t>La conciliación entre la Contabilidad y el SIPROJWEB con corte a 31 de marzo no se realizó, se realizará la conciliación con corte a 30 de junio de 2021</t>
  </si>
  <si>
    <t xml:space="preserve"> Reporta conciliacion a 31/06/2021, no se evidenvcia reporte con corteo 31/03/2021; se valaida evidencia conciliacion Siproweb junìo de 2021, no se realizo marzo de 2021.</t>
  </si>
  <si>
    <t>Se procedió a reportar avance de las acciones del Plan de Mejoramiento. Se elaboró cuadro de seguimiento a los reportes de información del Plan de Mejoramiento</t>
  </si>
  <si>
    <t xml:space="preserve">Reportan PM, con  corte 30/06/2021,pero carecen de evidencias que permitan la validación y seguimiento a las diferentes acciones de mejora formuladas. Es necesario envíar todos los soportes que den cuenta de las actividades realizadas en función de subsanar la observación presentada. </t>
  </si>
  <si>
    <t>Se han enviado requerimientos a la Mesa de Servicio para el ajuste y mejora del aplicativo. Los requerimientos cubren las áreas de Presupuesto, Cartera y Contabilidad.</t>
  </si>
  <si>
    <t>No se reportan  evidencias sobre grado de avance; No se reportan evidencias durante el periodo, manifiestan  realizar solicitudes a la mesa de trabajo.</t>
  </si>
  <si>
    <t>En las Notas a los estados fincieros de la vigencia 2021 se describirá con mayor claridad lo que compone la cuenta de beneficios a empleados.</t>
  </si>
  <si>
    <t>La accion  inicia en octubrre 2021; seguimiento en 31/10/2021.</t>
  </si>
  <si>
    <t>Se está trabajando en la construcción de la Pólitica de manejo de inversiones de acuerdo con lo estipulado en la Política Contable de la Lotería.</t>
  </si>
  <si>
    <t>Se proyecta corregir la acciòn  con  corte 30/08/2021, pero no se evidencia avance algujnoa tendiente a la correcciòn.</t>
  </si>
  <si>
    <t>Se realizaron 2 reuniones del Comité de Sostenibilidad, se aprobó calendario de reuniones y se presentó Plan de Sostenibilidad Contable</t>
  </si>
  <si>
    <t>Se evidencia gestion  del comité de sostenibilidad contable y cronograma de reuniones; Se validan evidencia, pendiente depuraciòn contable y estableer controles para garantizar la calidad de la in formaciòn contable.</t>
  </si>
  <si>
    <t>Se elaboró cronograma.</t>
  </si>
  <si>
    <t>Se presenta cronograma para la presentaciòn de las ob ligaciones tributarias y la fecha de Presentaciòn por parte de la entidad; Se reporta cronograma de vencimiento y  el avance del mismo, pero no se establecen a alertas que minimicen o garanticen  la materializaciòn   del riesgo.</t>
  </si>
  <si>
    <t>Se esta trabajando en la creación de la hoja de control con el área de Talento Humano</t>
  </si>
  <si>
    <t>No se reporta evidencia. Se sugiere dar priolridad y gestionar las acciones propñuestgar tendientes a sub sanar el hallazgo den tro del termino.</t>
  </si>
  <si>
    <t>Se revisó conjuntamente con el área de sistemas y Talento Humano el procedimiento de pago de la Ley 100, se establecieron ajustes y mejoras a este proceso.</t>
  </si>
  <si>
    <t>Se enuncia ajustes y mejoras al procedimiento  de pagol de leyh 100,  pero no se adjuntan  evidencias; Se valida soportes de ordenes de pago de lols meses enero, marzo y abril de nomina, observando que se adjujntgan   los soportes correspondientes en p.df- resumen ded nòmina, cikros, RP, CDP, SOP (SOLICITUD O.P), sin embargo los giros a COOPEBIS, SINTRALOT, no se adjunta relaciòn  de descuentos y ,pago por concepto de impuestos no se adjunta declaracion. adminitrativo y Financiero, por parte de OCI.</t>
  </si>
  <si>
    <t>HALLAZGOS ABIERTOS</t>
  </si>
  <si>
    <t xml:space="preserve">HALLAZGOS CERRADOS </t>
  </si>
  <si>
    <t xml:space="preserve">HALLAZGOS </t>
  </si>
  <si>
    <t xml:space="preserve"> PENDIENTES(EN EJECUCIÓN) TERMINO VENCIDO</t>
  </si>
  <si>
    <t>ORIGEN</t>
  </si>
  <si>
    <t>N° ACCIONES</t>
  </si>
  <si>
    <t xml:space="preserve"> EN EJECUCIÓN</t>
  </si>
  <si>
    <t>SIN FORMULAR</t>
  </si>
  <si>
    <t>NO REP. AVANCES</t>
  </si>
  <si>
    <t xml:space="preserve">GESTIÓN CONTRATACTUAL 2018 -PROCESO: BIENES Y SERVICIOS   </t>
  </si>
  <si>
    <t>INFORME VISITA DIRECCIÓN DISTRITAL DE ARCHIVO 2019</t>
  </si>
  <si>
    <t xml:space="preserve"> INFORME AUSTERIDAD EN EL GASTO PÚBLICO III TRIMESTRE 2020</t>
  </si>
  <si>
    <t>ACCIONES INCUMPLIDAS</t>
  </si>
  <si>
    <t>N° OBSERVACIONES</t>
  </si>
  <si>
    <t>UNIDAD DE APUESTAS Y CONTROL DE JUEGOS</t>
  </si>
  <si>
    <t>UNIDAD DE LOTERÍAS</t>
  </si>
  <si>
    <t>AUDITORÍA AL PROCESO DE GESTIÓN DE RECAUDO 2021</t>
  </si>
  <si>
    <t>Auditoria GESTION DE JUEGOS DE
SUERTE Y AZAR - LOTERIAS 2020</t>
  </si>
  <si>
    <t>AUDITORÍA AL PROCESO DE LIQUIDACIÓN 
DE NÓMINA 2021</t>
  </si>
  <si>
    <t>ÁREA AFECTADA</t>
  </si>
  <si>
    <t>N° OBSERVACIONES CERRADAS</t>
  </si>
  <si>
    <t>N° OBSERVACIONES ABIERTAS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</si>
</sst>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d/mm/yyyy;@"/>
  </numFmts>
  <fonts count="52"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sz val="9"/>
      <color indexed="1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i/>
      <sz val="9"/>
      <color indexed="8"/>
      <name val="Arial"/>
      <family val="2"/>
    </font>
    <font>
      <b/>
      <sz val="9"/>
      <color indexed="8"/>
      <name val="Arial"/>
      <family val="2"/>
    </font>
    <font>
      <sz val="11"/>
      <color theme="1"/>
      <name val="Calibri"/>
      <family val="2"/>
    </font>
    <font>
      <sz val="10"/>
      <color theme="1"/>
      <name val="Calibri"/>
      <family val="2"/>
      <scheme val="minor"/>
    </font>
    <font>
      <b/>
      <sz val="10"/>
      <color theme="1"/>
      <name val="Calibri"/>
      <family val="2"/>
      <scheme val="minor"/>
    </font>
    <font>
      <sz val="10"/>
      <color rgb="FFFF0000"/>
      <name val="Calibri"/>
      <family val="2"/>
      <scheme val="minor"/>
    </font>
    <font>
      <b/>
      <sz val="8"/>
      <color theme="1"/>
      <name val="Calibri"/>
      <family val="2"/>
      <scheme val="minor"/>
    </font>
    <font>
      <sz val="8"/>
      <color rgb="FF000000"/>
      <name val="Calibri"/>
      <family val="2"/>
      <scheme val="minor"/>
    </font>
    <font>
      <sz val="9"/>
      <color indexed="81"/>
      <name val="Tahoma"/>
      <family val="2"/>
    </font>
    <font>
      <sz val="9"/>
      <color indexed="8"/>
      <name val="Calibri"/>
      <family val="2"/>
      <scheme val="minor"/>
    </font>
    <font>
      <i/>
      <u/>
      <sz val="9"/>
      <color theme="1"/>
      <name val="Arial"/>
      <family val="2"/>
    </font>
    <font>
      <sz val="10"/>
      <color theme="1"/>
      <name val="Arial"/>
      <family val="2"/>
    </font>
    <font>
      <sz val="9"/>
      <color rgb="FF000000"/>
      <name val="Calibri"/>
      <family val="2"/>
    </font>
    <font>
      <b/>
      <sz val="9"/>
      <color rgb="FFFF0000"/>
      <name val="Calibri"/>
      <family val="2"/>
      <scheme val="minor"/>
    </font>
    <font>
      <sz val="9"/>
      <color rgb="FFFF0000"/>
      <name val="Calibri"/>
      <family val="2"/>
      <scheme val="minor"/>
    </font>
    <font>
      <b/>
      <sz val="9"/>
      <name val="Calibri"/>
      <family val="2"/>
      <scheme val="minor"/>
    </font>
    <font>
      <sz val="10"/>
      <name val="Calibri"/>
      <family val="2"/>
      <scheme val="minor"/>
    </font>
    <font>
      <sz val="8"/>
      <color indexed="8"/>
      <name val="Calibri"/>
      <family val="2"/>
      <scheme val="minor"/>
    </font>
    <font>
      <sz val="8"/>
      <name val="Calibri"/>
      <family val="2"/>
      <scheme val="minor"/>
    </font>
    <font>
      <sz val="8"/>
      <color theme="1"/>
      <name val="Arial"/>
      <family val="2"/>
    </font>
    <font>
      <b/>
      <sz val="8"/>
      <color theme="1"/>
      <name val="Arial"/>
      <family val="2"/>
    </font>
    <font>
      <i/>
      <sz val="8"/>
      <name val="Calibri"/>
      <family val="2"/>
      <scheme val="minor"/>
    </font>
    <font>
      <b/>
      <sz val="11"/>
      <color theme="1"/>
      <name val="Calibri"/>
      <family val="2"/>
      <scheme val="minor"/>
    </font>
    <font>
      <sz val="11"/>
      <color theme="0"/>
      <name val="Calibri"/>
      <family val="2"/>
      <scheme val="minor"/>
    </font>
    <font>
      <b/>
      <sz val="8"/>
      <color rgb="FF323232"/>
      <name val="Arial"/>
      <family val="2"/>
    </font>
    <font>
      <b/>
      <sz val="9"/>
      <color rgb="FF323232"/>
      <name val="Arial"/>
      <family val="2"/>
    </font>
    <font>
      <sz val="8"/>
      <color rgb="FF323232"/>
      <name val="Arial"/>
      <family val="2"/>
    </font>
    <font>
      <sz val="8"/>
      <name val="Arial"/>
      <family val="2"/>
    </font>
    <font>
      <sz val="8"/>
      <color rgb="FF000000"/>
      <name val="Arial"/>
      <family val="2"/>
    </font>
    <font>
      <b/>
      <sz val="8"/>
      <color rgb="FF000000"/>
      <name val="Arial"/>
      <family val="2"/>
    </font>
    <font>
      <b/>
      <sz val="9"/>
      <color theme="0"/>
      <name val="Arial"/>
      <family val="2"/>
    </font>
    <font>
      <b/>
      <sz val="9"/>
      <color theme="0"/>
      <name val="Calibri"/>
      <family val="2"/>
      <scheme val="minor"/>
    </font>
    <font>
      <sz val="8"/>
      <color theme="0"/>
      <name val="Arial"/>
      <family val="2"/>
    </font>
    <font>
      <b/>
      <sz val="8"/>
      <name val="Arial"/>
      <family val="2"/>
    </font>
    <font>
      <b/>
      <sz val="9"/>
      <name val="Arial"/>
      <family val="2"/>
    </font>
    <font>
      <b/>
      <sz val="8"/>
      <color theme="0"/>
      <name val="Arial"/>
      <family val="2"/>
    </font>
  </fonts>
  <fills count="42">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99"/>
        <bgColor indexed="64"/>
      </patternFill>
    </fill>
    <fill>
      <patternFill patternType="solid">
        <fgColor theme="7"/>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3300"/>
        <bgColor indexed="64"/>
      </patternFill>
    </fill>
    <fill>
      <patternFill patternType="solid">
        <fgColor theme="9" tint="0.59999389629810485"/>
        <bgColor indexed="64"/>
      </patternFill>
    </fill>
    <fill>
      <patternFill patternType="solid">
        <fgColor rgb="FF5B9BD5"/>
        <bgColor indexed="64"/>
      </patternFill>
    </fill>
    <fill>
      <patternFill patternType="solid">
        <fgColor rgb="FF548235"/>
        <bgColor indexed="64"/>
      </patternFill>
    </fill>
    <fill>
      <patternFill patternType="solid">
        <fgColor rgb="FFFF6600"/>
        <bgColor indexed="64"/>
      </patternFill>
    </fill>
    <fill>
      <patternFill patternType="solid">
        <fgColor rgb="FFFFC50D"/>
        <bgColor indexed="64"/>
      </patternFill>
    </fill>
    <fill>
      <patternFill patternType="solid">
        <fgColor rgb="FFD2DEEF"/>
        <bgColor indexed="64"/>
      </patternFill>
    </fill>
    <fill>
      <patternFill patternType="solid">
        <fgColor rgb="FFEAEFF7"/>
        <bgColor indexed="64"/>
      </patternFill>
    </fill>
    <fill>
      <patternFill patternType="solid">
        <fgColor rgb="FFD6DCE5"/>
        <bgColor indexed="64"/>
      </patternFill>
    </fill>
    <fill>
      <patternFill patternType="solid">
        <fgColor theme="1"/>
        <bgColor indexed="64"/>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18" fillId="0" borderId="0"/>
    <xf numFmtId="164" fontId="3" fillId="0" borderId="0" applyFont="0" applyFill="0" applyBorder="0" applyAlignment="0" applyProtection="0"/>
  </cellStyleXfs>
  <cellXfs count="561">
    <xf numFmtId="0" fontId="0" fillId="0" borderId="0" xfId="0"/>
    <xf numFmtId="0" fontId="13" fillId="0" borderId="1"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2" fillId="15" borderId="1" xfId="0"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12" fillId="30" borderId="1" xfId="0" applyFont="1" applyFill="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13" fillId="0" borderId="0" xfId="0" applyFont="1"/>
    <xf numFmtId="0" fontId="14" fillId="0" borderId="1" xfId="0" applyFont="1" applyBorder="1" applyAlignment="1">
      <alignment horizontal="center" vertical="center"/>
    </xf>
    <xf numFmtId="0" fontId="13" fillId="15" borderId="1" xfId="0" applyFont="1" applyFill="1" applyBorder="1" applyAlignment="1">
      <alignment horizontal="center" vertical="center"/>
    </xf>
    <xf numFmtId="0" fontId="31" fillId="0" borderId="1" xfId="0" applyFont="1" applyBorder="1" applyAlignment="1">
      <alignment horizontal="center" vertical="center"/>
    </xf>
    <xf numFmtId="0" fontId="30" fillId="0" borderId="0" xfId="0" applyFont="1" applyAlignment="1">
      <alignment horizontal="center" vertical="center"/>
    </xf>
    <xf numFmtId="0" fontId="13" fillId="0" borderId="1" xfId="0" applyFont="1" applyBorder="1"/>
    <xf numFmtId="0" fontId="13" fillId="0" borderId="3" xfId="0" applyFont="1" applyBorder="1" applyAlignment="1">
      <alignment vertical="center"/>
    </xf>
    <xf numFmtId="0" fontId="13" fillId="0" borderId="3" xfId="0" applyFont="1" applyBorder="1" applyAlignment="1">
      <alignment horizontal="center" vertical="center"/>
    </xf>
    <xf numFmtId="0" fontId="12" fillId="30" borderId="3" xfId="0" applyFont="1" applyFill="1" applyBorder="1" applyAlignment="1">
      <alignment horizontal="center" vertical="center"/>
    </xf>
    <xf numFmtId="0" fontId="30" fillId="0" borderId="3" xfId="0" applyFont="1" applyBorder="1" applyAlignment="1">
      <alignment horizontal="center" vertical="center"/>
    </xf>
    <xf numFmtId="0" fontId="31" fillId="0" borderId="3" xfId="0" applyFont="1" applyBorder="1" applyAlignment="1">
      <alignment horizontal="center" vertical="center"/>
    </xf>
    <xf numFmtId="0" fontId="13" fillId="0" borderId="3" xfId="0" applyFont="1" applyBorder="1" applyAlignment="1">
      <alignment horizontal="center" vertical="center" wrapText="1"/>
    </xf>
    <xf numFmtId="0" fontId="12" fillId="11" borderId="1"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3" xfId="0" applyFont="1" applyFill="1" applyBorder="1" applyAlignment="1">
      <alignment vertical="center"/>
    </xf>
    <xf numFmtId="0" fontId="12" fillId="24" borderId="3" xfId="0" applyFont="1" applyFill="1" applyBorder="1" applyAlignment="1">
      <alignment horizontal="center" vertical="center"/>
    </xf>
    <xf numFmtId="0" fontId="31" fillId="24" borderId="3" xfId="0" applyFont="1" applyFill="1" applyBorder="1" applyAlignment="1">
      <alignment horizontal="center" vertical="center"/>
    </xf>
    <xf numFmtId="0" fontId="12" fillId="24" borderId="1" xfId="0" applyFont="1" applyFill="1" applyBorder="1" applyAlignment="1">
      <alignment horizontal="center" vertical="center"/>
    </xf>
    <xf numFmtId="10" fontId="12" fillId="0" borderId="0" xfId="1" applyNumberFormat="1" applyFont="1"/>
    <xf numFmtId="0" fontId="31"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0" xfId="0" applyFont="1"/>
    <xf numFmtId="9" fontId="12" fillId="0" borderId="0" xfId="1" applyFont="1"/>
    <xf numFmtId="9" fontId="12" fillId="0" borderId="0" xfId="1" applyNumberFormat="1" applyFont="1"/>
    <xf numFmtId="0" fontId="31" fillId="0" borderId="1" xfId="0" applyFont="1" applyFill="1" applyBorder="1" applyAlignment="1">
      <alignment horizontal="center" vertical="center"/>
    </xf>
    <xf numFmtId="0" fontId="13" fillId="0" borderId="0" xfId="0" applyFont="1" applyAlignment="1">
      <alignment vertical="center" wrapText="1"/>
    </xf>
    <xf numFmtId="0" fontId="12"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30" fillId="0" borderId="1"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0" applyFont="1" applyBorder="1" applyAlignment="1">
      <alignment horizontal="center" vertical="center"/>
    </xf>
    <xf numFmtId="10" fontId="0" fillId="0" borderId="0" xfId="1" applyNumberFormat="1" applyFont="1"/>
    <xf numFmtId="0" fontId="12" fillId="30"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0"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8" fillId="10" borderId="1" xfId="0" applyFont="1" applyFill="1" applyBorder="1" applyAlignment="1">
      <alignment horizontal="center"/>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40" fillId="15" borderId="8" xfId="0" applyFont="1" applyFill="1" applyBorder="1" applyAlignment="1">
      <alignment horizontal="center" vertical="center" wrapText="1" readingOrder="1"/>
    </xf>
    <xf numFmtId="0" fontId="40" fillId="34" borderId="8" xfId="0" applyFont="1" applyFill="1" applyBorder="1" applyAlignment="1">
      <alignment horizontal="center" vertical="center" wrapText="1" readingOrder="1"/>
    </xf>
    <xf numFmtId="0" fontId="40" fillId="16" borderId="8" xfId="0" applyFont="1" applyFill="1" applyBorder="1" applyAlignment="1">
      <alignment horizontal="center" vertical="center" wrapText="1" readingOrder="1"/>
    </xf>
    <xf numFmtId="0" fontId="40" fillId="35" borderId="8" xfId="0" applyFont="1" applyFill="1" applyBorder="1" applyAlignment="1">
      <alignment horizontal="center" vertical="center" wrapText="1" readingOrder="1"/>
    </xf>
    <xf numFmtId="0" fontId="40" fillId="36" borderId="8" xfId="0" applyFont="1" applyFill="1" applyBorder="1" applyAlignment="1">
      <alignment horizontal="center" vertical="center" wrapText="1" readingOrder="1"/>
    </xf>
    <xf numFmtId="0" fontId="13" fillId="0" borderId="0" xfId="0" applyFont="1" applyAlignment="1">
      <alignment horizontal="center"/>
    </xf>
    <xf numFmtId="0" fontId="0" fillId="0" borderId="1" xfId="0" applyBorder="1"/>
    <xf numFmtId="0" fontId="6" fillId="0" borderId="1" xfId="0" applyFont="1" applyBorder="1"/>
    <xf numFmtId="0" fontId="40" fillId="33" borderId="1" xfId="0" applyFont="1" applyFill="1" applyBorder="1" applyAlignment="1">
      <alignment horizontal="center" vertical="center" wrapText="1" readingOrder="1"/>
    </xf>
    <xf numFmtId="0" fontId="42" fillId="37" borderId="1" xfId="0" applyFont="1" applyFill="1" applyBorder="1" applyAlignment="1">
      <alignment horizontal="center" vertical="center" wrapText="1" readingOrder="1"/>
    </xf>
    <xf numFmtId="0" fontId="43" fillId="37" borderId="1" xfId="0" applyFont="1" applyFill="1" applyBorder="1" applyAlignment="1">
      <alignment horizontal="center" vertical="center" wrapText="1"/>
    </xf>
    <xf numFmtId="0" fontId="44" fillId="37" borderId="1" xfId="0" applyFont="1" applyFill="1" applyBorder="1" applyAlignment="1">
      <alignment horizontal="center" vertical="center" wrapText="1" readingOrder="1"/>
    </xf>
    <xf numFmtId="0" fontId="42" fillId="38" borderId="1" xfId="0" applyFont="1" applyFill="1" applyBorder="1" applyAlignment="1">
      <alignment horizontal="center" vertical="center" wrapText="1" readingOrder="1"/>
    </xf>
    <xf numFmtId="0" fontId="43" fillId="38" borderId="1" xfId="0" applyFont="1" applyFill="1" applyBorder="1" applyAlignment="1">
      <alignment horizontal="center" vertical="center" wrapText="1"/>
    </xf>
    <xf numFmtId="0" fontId="40" fillId="33" borderId="1" xfId="0" applyFont="1" applyFill="1" applyBorder="1" applyAlignment="1">
      <alignment horizontal="center" vertical="center" wrapText="1" readingOrder="1"/>
    </xf>
    <xf numFmtId="0" fontId="45" fillId="33" borderId="1" xfId="0" applyFont="1" applyFill="1" applyBorder="1" applyAlignment="1">
      <alignment horizontal="center" vertical="center" wrapText="1" readingOrder="1"/>
    </xf>
    <xf numFmtId="0" fontId="44" fillId="38" borderId="1" xfId="0" applyFont="1" applyFill="1" applyBorder="1" applyAlignment="1">
      <alignment horizontal="center" vertical="center" wrapText="1" readingOrder="1"/>
    </xf>
    <xf numFmtId="0" fontId="45" fillId="33" borderId="1" xfId="0" applyFont="1" applyFill="1" applyBorder="1" applyAlignment="1">
      <alignment horizontal="center" vertical="center" wrapText="1" readingOrder="1"/>
    </xf>
    <xf numFmtId="0" fontId="44" fillId="39" borderId="1" xfId="0" applyFont="1" applyFill="1" applyBorder="1" applyAlignment="1">
      <alignment horizontal="center" vertical="center" wrapText="1" readingOrder="1"/>
    </xf>
    <xf numFmtId="0" fontId="42" fillId="39" borderId="1" xfId="0" applyFont="1" applyFill="1" applyBorder="1" applyAlignment="1">
      <alignment horizontal="center" vertical="center" wrapText="1" readingOrder="1"/>
    </xf>
    <xf numFmtId="0" fontId="40" fillId="37" borderId="1" xfId="0" applyFont="1" applyFill="1" applyBorder="1" applyAlignment="1">
      <alignment horizontal="center" vertical="center" wrapText="1" readingOrder="1"/>
    </xf>
    <xf numFmtId="0" fontId="0" fillId="0" borderId="0" xfId="0" applyAlignment="1">
      <alignment horizontal="center" vertical="center"/>
    </xf>
    <xf numFmtId="0" fontId="40" fillId="33" borderId="2" xfId="0" applyFont="1" applyFill="1" applyBorder="1" applyAlignment="1">
      <alignment horizontal="center" vertical="center" wrapText="1" readingOrder="1"/>
    </xf>
    <xf numFmtId="0" fontId="40" fillId="33" borderId="3" xfId="0" applyFont="1" applyFill="1" applyBorder="1" applyAlignment="1">
      <alignment horizontal="center" vertical="center" wrapText="1" readingOrder="1"/>
    </xf>
    <xf numFmtId="0" fontId="35" fillId="0" borderId="1" xfId="0" applyFont="1" applyBorder="1" applyAlignment="1">
      <alignment horizontal="center" vertical="center"/>
    </xf>
    <xf numFmtId="0" fontId="13" fillId="0" borderId="0" xfId="0" applyFont="1" applyAlignment="1">
      <alignment horizontal="center" vertical="center"/>
    </xf>
    <xf numFmtId="0" fontId="40" fillId="33" borderId="9" xfId="0" applyFont="1" applyFill="1" applyBorder="1" applyAlignment="1">
      <alignment horizontal="center" vertical="center" wrapText="1" readingOrder="1"/>
    </xf>
    <xf numFmtId="0" fontId="12" fillId="2"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11" borderId="1" xfId="0" applyFont="1" applyFill="1" applyBorder="1" applyAlignment="1" applyProtection="1">
      <alignment horizontal="center" vertical="center"/>
      <protection locked="0"/>
    </xf>
    <xf numFmtId="0" fontId="12" fillId="7" borderId="1" xfId="0" applyFont="1" applyFill="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protection locked="0"/>
    </xf>
    <xf numFmtId="14" fontId="6" fillId="6" borderId="1" xfId="0" applyNumberFormat="1"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6" borderId="1" xfId="4" applyFont="1" applyFill="1" applyBorder="1" applyAlignment="1" applyProtection="1">
      <alignment horizontal="center" vertical="center" wrapText="1"/>
    </xf>
    <xf numFmtId="0" fontId="6" fillId="6" borderId="1" xfId="0" applyFont="1" applyFill="1" applyBorder="1" applyAlignment="1">
      <alignment horizontal="justify" vertical="top"/>
    </xf>
    <xf numFmtId="0" fontId="9" fillId="6" borderId="1" xfId="0"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1" fontId="9" fillId="6" borderId="1" xfId="0" applyNumberFormat="1" applyFont="1" applyFill="1" applyBorder="1" applyAlignment="1">
      <alignment horizontal="center" vertical="center" wrapText="1"/>
    </xf>
    <xf numFmtId="9" fontId="6" fillId="6" borderId="1" xfId="1"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wrapText="1"/>
      <protection locked="0"/>
    </xf>
    <xf numFmtId="14" fontId="9" fillId="6" borderId="1" xfId="0" applyNumberFormat="1" applyFont="1" applyFill="1" applyBorder="1" applyAlignment="1">
      <alignment horizontal="center" vertical="center"/>
    </xf>
    <xf numFmtId="14" fontId="10" fillId="6" borderId="1" xfId="0" applyNumberFormat="1" applyFont="1" applyFill="1" applyBorder="1" applyAlignment="1">
      <alignment horizontal="center" vertical="center"/>
    </xf>
    <xf numFmtId="14" fontId="5" fillId="15" borderId="1" xfId="0" applyNumberFormat="1" applyFont="1" applyFill="1" applyBorder="1" applyAlignment="1">
      <alignment horizontal="center" vertical="center"/>
    </xf>
    <xf numFmtId="0" fontId="6" fillId="6" borderId="1" xfId="0" applyFont="1" applyFill="1" applyBorder="1" applyAlignment="1">
      <alignment vertical="top" wrapText="1"/>
    </xf>
    <xf numFmtId="2" fontId="6" fillId="6" borderId="1" xfId="0" applyNumberFormat="1" applyFont="1" applyFill="1" applyBorder="1" applyAlignment="1" applyProtection="1">
      <alignment horizontal="center" vertical="center"/>
      <protection locked="0"/>
    </xf>
    <xf numFmtId="0" fontId="6" fillId="14" borderId="1" xfId="0" applyFont="1" applyFill="1" applyBorder="1" applyAlignment="1" applyProtection="1">
      <alignment horizontal="center" vertical="center"/>
      <protection locked="0"/>
    </xf>
    <xf numFmtId="0" fontId="6" fillId="26"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14"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2" fontId="13" fillId="0" borderId="1" xfId="0" applyNumberFormat="1" applyFont="1" applyBorder="1" applyAlignment="1" applyProtection="1">
      <alignment horizontal="center" vertical="center"/>
      <protection locked="0"/>
    </xf>
    <xf numFmtId="9" fontId="13" fillId="0" borderId="1" xfId="1" applyFont="1" applyBorder="1" applyAlignment="1" applyProtection="1">
      <alignment horizontal="center" vertical="center"/>
      <protection locked="0"/>
    </xf>
    <xf numFmtId="0" fontId="13" fillId="14" borderId="1" xfId="0" applyFont="1" applyFill="1" applyBorder="1" applyAlignment="1" applyProtection="1">
      <alignment horizontal="center" vertical="center"/>
      <protection locked="0"/>
    </xf>
    <xf numFmtId="14" fontId="13" fillId="0" borderId="1" xfId="0" applyNumberFormat="1" applyFont="1" applyBorder="1" applyAlignment="1" applyProtection="1">
      <alignment horizontal="center" vertical="center" wrapText="1"/>
      <protection locked="0"/>
    </xf>
    <xf numFmtId="2" fontId="13" fillId="0" borderId="1"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6" borderId="1" xfId="0" applyFont="1" applyFill="1" applyBorder="1" applyAlignment="1">
      <alignment horizontal="justify" vertical="top" wrapText="1"/>
    </xf>
    <xf numFmtId="0" fontId="14" fillId="4" borderId="1" xfId="0"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protection locked="0"/>
    </xf>
    <xf numFmtId="0" fontId="9"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6" fillId="6" borderId="1" xfId="0" applyFont="1" applyFill="1" applyBorder="1" applyAlignment="1">
      <alignment wrapText="1"/>
    </xf>
    <xf numFmtId="0" fontId="6" fillId="16" borderId="1"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6" fillId="0" borderId="1" xfId="0" applyFont="1" applyBorder="1" applyAlignment="1">
      <alignment wrapText="1"/>
    </xf>
    <xf numFmtId="2" fontId="6" fillId="0" borderId="1" xfId="0" applyNumberFormat="1" applyFont="1" applyBorder="1" applyAlignment="1" applyProtection="1">
      <alignment horizontal="center" vertical="center"/>
      <protection locked="0"/>
    </xf>
    <xf numFmtId="9" fontId="6" fillId="0" borderId="1" xfId="1" applyFont="1" applyBorder="1" applyAlignment="1" applyProtection="1">
      <alignment horizontal="center" vertical="center"/>
      <protection locked="0"/>
    </xf>
    <xf numFmtId="0" fontId="13" fillId="16" borderId="1" xfId="0" applyFont="1" applyFill="1" applyBorder="1" applyAlignment="1">
      <alignment vertical="center" wrapText="1"/>
    </xf>
    <xf numFmtId="0" fontId="13" fillId="0" borderId="1" xfId="0" applyFont="1" applyFill="1" applyBorder="1" applyAlignment="1">
      <alignment vertical="center" wrapText="1"/>
    </xf>
    <xf numFmtId="0" fontId="6"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vertical="center" wrapText="1"/>
      <protection locked="0"/>
    </xf>
    <xf numFmtId="0" fontId="5" fillId="3" borderId="1" xfId="4" applyFont="1" applyFill="1" applyBorder="1" applyAlignment="1" applyProtection="1">
      <alignment horizontal="center" vertical="center" wrapText="1"/>
    </xf>
    <xf numFmtId="0" fontId="6"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9" fillId="3" borderId="1" xfId="0" applyFont="1" applyFill="1" applyBorder="1" applyAlignment="1">
      <alignment horizontal="center" vertical="center"/>
    </xf>
    <xf numFmtId="9" fontId="6" fillId="3" borderId="1" xfId="1" applyFont="1" applyFill="1" applyBorder="1" applyAlignment="1" applyProtection="1">
      <alignment horizontal="center" vertical="center"/>
      <protection locked="0"/>
    </xf>
    <xf numFmtId="14" fontId="9"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xf>
    <xf numFmtId="14" fontId="6" fillId="3" borderId="1" xfId="0" applyNumberFormat="1" applyFont="1" applyFill="1" applyBorder="1" applyAlignment="1" applyProtection="1">
      <alignment horizontal="center" vertical="center"/>
      <protection locked="0"/>
    </xf>
    <xf numFmtId="0" fontId="6" fillId="16" borderId="1" xfId="0" applyFont="1" applyFill="1" applyBorder="1" applyAlignment="1">
      <alignment wrapText="1"/>
    </xf>
    <xf numFmtId="2" fontId="6" fillId="3" borderId="1" xfId="0" applyNumberFormat="1" applyFont="1" applyFill="1" applyBorder="1" applyAlignment="1" applyProtection="1">
      <alignment horizontal="center" vertical="center"/>
      <protection locked="0"/>
    </xf>
    <xf numFmtId="0" fontId="6" fillId="0" borderId="1" xfId="0" applyFont="1" applyFill="1" applyBorder="1" applyAlignment="1">
      <alignment vertical="center" wrapText="1"/>
    </xf>
    <xf numFmtId="0" fontId="6" fillId="0" borderId="1" xfId="0" applyFont="1" applyBorder="1" applyAlignment="1">
      <alignment vertical="top" wrapText="1"/>
    </xf>
    <xf numFmtId="0" fontId="6" fillId="16" borderId="1" xfId="0" applyFont="1" applyFill="1" applyBorder="1" applyAlignment="1" applyProtection="1">
      <alignment vertical="top" wrapText="1"/>
      <protection locked="0"/>
    </xf>
    <xf numFmtId="0" fontId="13" fillId="12" borderId="1" xfId="0" applyFont="1" applyFill="1" applyBorder="1"/>
    <xf numFmtId="0" fontId="6" fillId="12" borderId="1" xfId="0" applyFont="1" applyFill="1" applyBorder="1" applyAlignment="1" applyProtection="1">
      <alignment horizontal="center" vertical="center" wrapText="1"/>
      <protection locked="0"/>
    </xf>
    <xf numFmtId="0" fontId="12" fillId="12" borderId="1" xfId="0" applyFont="1" applyFill="1" applyBorder="1" applyAlignment="1">
      <alignment horizontal="center" vertical="center" wrapText="1"/>
    </xf>
    <xf numFmtId="0" fontId="6" fillId="12" borderId="1" xfId="0" applyFont="1" applyFill="1" applyBorder="1" applyAlignment="1" applyProtection="1">
      <alignment horizontal="center" vertical="center"/>
      <protection locked="0"/>
    </xf>
    <xf numFmtId="0" fontId="5" fillId="12" borderId="1" xfId="4" applyFont="1" applyFill="1" applyBorder="1" applyAlignment="1" applyProtection="1">
      <alignment horizontal="center" vertical="center" wrapText="1"/>
    </xf>
    <xf numFmtId="0" fontId="6" fillId="12" borderId="1" xfId="0" applyFont="1" applyFill="1" applyBorder="1" applyAlignment="1">
      <alignment horizontal="justify" vertical="top" wrapText="1"/>
    </xf>
    <xf numFmtId="0" fontId="6" fillId="12" borderId="1" xfId="0" applyFont="1" applyFill="1" applyBorder="1" applyAlignment="1">
      <alignment vertical="top" wrapText="1"/>
    </xf>
    <xf numFmtId="0" fontId="6" fillId="12" borderId="1" xfId="0" applyFont="1" applyFill="1" applyBorder="1" applyAlignment="1">
      <alignment horizontal="justify" vertical="justify" wrapText="1"/>
    </xf>
    <xf numFmtId="0" fontId="9" fillId="12" borderId="1" xfId="0" applyFont="1" applyFill="1" applyBorder="1" applyAlignment="1">
      <alignment horizontal="center" vertical="center"/>
    </xf>
    <xf numFmtId="0" fontId="13" fillId="12" borderId="1" xfId="0" applyFont="1" applyFill="1" applyBorder="1" applyAlignment="1">
      <alignment horizontal="center" vertical="center" wrapText="1"/>
    </xf>
    <xf numFmtId="9" fontId="6" fillId="12" borderId="1" xfId="1" applyFont="1" applyFill="1" applyBorder="1" applyAlignment="1" applyProtection="1">
      <alignment horizontal="center" vertical="center"/>
      <protection locked="0"/>
    </xf>
    <xf numFmtId="14" fontId="6" fillId="12" borderId="1" xfId="0" applyNumberFormat="1" applyFont="1" applyFill="1" applyBorder="1" applyAlignment="1">
      <alignment vertical="top"/>
    </xf>
    <xf numFmtId="14" fontId="6" fillId="12" borderId="1" xfId="0" applyNumberFormat="1" applyFont="1" applyFill="1" applyBorder="1" applyAlignment="1">
      <alignment horizontal="center" vertical="center"/>
    </xf>
    <xf numFmtId="14" fontId="5" fillId="12" borderId="1" xfId="0" applyNumberFormat="1" applyFont="1" applyFill="1" applyBorder="1" applyAlignment="1">
      <alignment horizontal="center" vertical="center"/>
    </xf>
    <xf numFmtId="14" fontId="6" fillId="12" borderId="1" xfId="0" applyNumberFormat="1" applyFont="1" applyFill="1" applyBorder="1" applyAlignment="1" applyProtection="1">
      <alignment horizontal="center" vertical="center" wrapText="1"/>
      <protection locked="0"/>
    </xf>
    <xf numFmtId="0" fontId="13" fillId="12" borderId="1" xfId="0" applyFont="1" applyFill="1" applyBorder="1" applyAlignment="1">
      <alignment vertical="center" wrapText="1"/>
    </xf>
    <xf numFmtId="0" fontId="13" fillId="12" borderId="1" xfId="0" applyFont="1" applyFill="1" applyBorder="1" applyAlignment="1">
      <alignment horizontal="center" vertical="center"/>
    </xf>
    <xf numFmtId="2" fontId="6" fillId="12" borderId="1" xfId="0" applyNumberFormat="1" applyFont="1" applyFill="1" applyBorder="1" applyAlignment="1" applyProtection="1">
      <alignment horizontal="center" vertical="center"/>
      <protection locked="0"/>
    </xf>
    <xf numFmtId="0" fontId="6" fillId="0" borderId="1" xfId="0" applyFont="1" applyBorder="1" applyAlignment="1">
      <alignment vertical="center" wrapText="1"/>
    </xf>
    <xf numFmtId="0" fontId="9" fillId="12" borderId="1" xfId="0" applyFont="1" applyFill="1" applyBorder="1" applyAlignment="1">
      <alignment horizontal="justify" vertical="top" wrapText="1"/>
    </xf>
    <xf numFmtId="0" fontId="6" fillId="12" borderId="1" xfId="0" applyFont="1" applyFill="1" applyBorder="1" applyAlignment="1">
      <alignment horizontal="justify" vertical="justify"/>
    </xf>
    <xf numFmtId="0" fontId="6" fillId="12" borderId="1" xfId="0" applyFont="1" applyFill="1" applyBorder="1" applyAlignment="1">
      <alignment vertical="top"/>
    </xf>
    <xf numFmtId="0" fontId="9" fillId="12" borderId="1" xfId="0" applyFont="1" applyFill="1" applyBorder="1" applyAlignment="1">
      <alignment horizontal="center" vertical="center" wrapText="1"/>
    </xf>
    <xf numFmtId="0" fontId="13" fillId="12" borderId="1" xfId="0" applyFont="1" applyFill="1" applyBorder="1" applyAlignment="1">
      <alignment wrapText="1"/>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7" fillId="17" borderId="1" xfId="0" applyFont="1" applyFill="1" applyBorder="1" applyAlignment="1" applyProtection="1">
      <alignment horizontal="center" vertical="center" wrapText="1"/>
      <protection locked="0"/>
    </xf>
    <xf numFmtId="0" fontId="5" fillId="17" borderId="1" xfId="4" applyFont="1" applyFill="1" applyBorder="1" applyAlignment="1" applyProtection="1">
      <alignment horizontal="center" vertical="center" wrapText="1"/>
    </xf>
    <xf numFmtId="0" fontId="15" fillId="17" borderId="1" xfId="0" applyFont="1" applyFill="1" applyBorder="1" applyAlignment="1">
      <alignment horizontal="justify" vertical="top"/>
    </xf>
    <xf numFmtId="0" fontId="9" fillId="16" borderId="1" xfId="2" applyFont="1" applyFill="1" applyBorder="1" applyAlignment="1" applyProtection="1">
      <alignment horizontal="justify" vertical="top" wrapText="1"/>
      <protection locked="0"/>
    </xf>
    <xf numFmtId="0" fontId="9" fillId="16" borderId="1" xfId="2" applyFont="1" applyFill="1" applyBorder="1" applyAlignment="1" applyProtection="1">
      <alignment horizontal="center" vertical="center"/>
      <protection locked="0"/>
    </xf>
    <xf numFmtId="0" fontId="9" fillId="17" borderId="1" xfId="2" applyFont="1" applyFill="1" applyBorder="1" applyAlignment="1" applyProtection="1">
      <alignment horizontal="justify" vertical="top" wrapText="1"/>
      <protection locked="0"/>
    </xf>
    <xf numFmtId="9" fontId="6" fillId="17" borderId="1" xfId="1" applyFont="1" applyFill="1" applyBorder="1" applyAlignment="1" applyProtection="1">
      <alignment horizontal="center" vertical="center"/>
      <protection locked="0"/>
    </xf>
    <xf numFmtId="165" fontId="9" fillId="16" borderId="1" xfId="2" applyNumberFormat="1" applyFont="1" applyFill="1" applyBorder="1" applyAlignment="1" applyProtection="1">
      <alignment horizontal="center" vertical="center"/>
      <protection locked="0"/>
    </xf>
    <xf numFmtId="14" fontId="10" fillId="17" borderId="1" xfId="2" applyNumberFormat="1" applyFont="1" applyFill="1" applyBorder="1" applyAlignment="1" applyProtection="1">
      <alignment horizontal="center" vertical="center"/>
      <protection locked="0"/>
    </xf>
    <xf numFmtId="14" fontId="6" fillId="17" borderId="1" xfId="0" applyNumberFormat="1" applyFont="1" applyFill="1" applyBorder="1" applyAlignment="1" applyProtection="1">
      <alignment horizontal="center" vertical="center"/>
      <protection locked="0"/>
    </xf>
    <xf numFmtId="0" fontId="6" fillId="17" borderId="1" xfId="0" applyFont="1" applyFill="1" applyBorder="1" applyAlignment="1">
      <alignment wrapText="1"/>
    </xf>
    <xf numFmtId="2" fontId="6" fillId="17" borderId="1" xfId="0" applyNumberFormat="1" applyFont="1" applyFill="1" applyBorder="1" applyAlignment="1" applyProtection="1">
      <alignment horizontal="center" vertical="center"/>
      <protection locked="0"/>
    </xf>
    <xf numFmtId="9" fontId="6" fillId="17"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top" wrapText="1"/>
      <protection locked="0"/>
    </xf>
    <xf numFmtId="9" fontId="6" fillId="0" borderId="1" xfId="1" applyFont="1" applyFill="1" applyBorder="1" applyAlignment="1" applyProtection="1">
      <alignment horizontal="center" vertical="center"/>
      <protection locked="0"/>
    </xf>
    <xf numFmtId="0" fontId="6" fillId="14" borderId="1" xfId="0" applyFont="1" applyFill="1" applyBorder="1" applyAlignment="1">
      <alignment vertical="top" wrapText="1"/>
    </xf>
    <xf numFmtId="14" fontId="6" fillId="0" borderId="1" xfId="0" applyNumberFormat="1" applyFont="1" applyBorder="1" applyAlignment="1" applyProtection="1">
      <alignment horizontal="center" vertical="center" wrapText="1"/>
      <protection locked="0"/>
    </xf>
    <xf numFmtId="2" fontId="6" fillId="0" borderId="1" xfId="0" applyNumberFormat="1"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top" wrapText="1"/>
      <protection locked="0"/>
    </xf>
    <xf numFmtId="9" fontId="6" fillId="0" borderId="1" xfId="0" applyNumberFormat="1" applyFont="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14" fontId="10" fillId="17" borderId="1" xfId="0" applyNumberFormat="1" applyFont="1" applyFill="1" applyBorder="1" applyAlignment="1" applyProtection="1">
      <alignment horizontal="center" vertical="center"/>
      <protection locked="0"/>
    </xf>
    <xf numFmtId="0" fontId="10" fillId="17" borderId="1" xfId="0" applyFont="1" applyFill="1" applyBorder="1" applyAlignment="1">
      <alignment horizontal="justify" vertical="top"/>
    </xf>
    <xf numFmtId="0" fontId="16" fillId="16" borderId="1" xfId="2" applyFont="1" applyFill="1" applyBorder="1" applyAlignment="1" applyProtection="1">
      <alignment horizontal="justify" vertical="top" wrapText="1"/>
      <protection locked="0"/>
    </xf>
    <xf numFmtId="0" fontId="10" fillId="17" borderId="1" xfId="2" applyFont="1" applyFill="1" applyBorder="1" applyAlignment="1" applyProtection="1">
      <alignment horizontal="justify" vertical="top" wrapText="1"/>
      <protection locked="0"/>
    </xf>
    <xf numFmtId="0" fontId="10" fillId="14" borderId="1" xfId="2" applyFont="1" applyFill="1" applyBorder="1" applyAlignment="1" applyProtection="1">
      <alignment horizontal="justify" vertical="top" wrapText="1"/>
      <protection locked="0"/>
    </xf>
    <xf numFmtId="14" fontId="10" fillId="16" borderId="1" xfId="2" applyNumberFormat="1" applyFont="1" applyFill="1" applyBorder="1" applyAlignment="1" applyProtection="1">
      <alignment horizontal="center" vertical="center"/>
      <protection locked="0"/>
    </xf>
    <xf numFmtId="0" fontId="5" fillId="17" borderId="1" xfId="2" applyFont="1" applyFill="1" applyBorder="1" applyAlignment="1" applyProtection="1">
      <alignment horizontal="justify" vertical="top" wrapText="1"/>
      <protection locked="0"/>
    </xf>
    <xf numFmtId="0" fontId="5" fillId="14" borderId="1" xfId="2" applyFont="1" applyFill="1" applyBorder="1" applyAlignment="1" applyProtection="1">
      <alignment horizontal="justify" vertical="top" wrapText="1"/>
      <protection locked="0"/>
    </xf>
    <xf numFmtId="0" fontId="6" fillId="0" borderId="1" xfId="0" applyFont="1" applyFill="1" applyBorder="1" applyAlignment="1" applyProtection="1">
      <alignment horizontal="center" vertical="center" wrapText="1"/>
      <protection locked="0"/>
    </xf>
    <xf numFmtId="0" fontId="13" fillId="18" borderId="1" xfId="0" applyFont="1" applyFill="1" applyBorder="1" applyAlignment="1">
      <alignment horizontal="center" vertical="center" wrapText="1"/>
    </xf>
    <xf numFmtId="0" fontId="6" fillId="18" borderId="1" xfId="0" applyFont="1" applyFill="1" applyBorder="1" applyAlignment="1" applyProtection="1">
      <alignment horizontal="center" vertical="center" wrapText="1"/>
      <protection locked="0"/>
    </xf>
    <xf numFmtId="0" fontId="17" fillId="18" borderId="1" xfId="0" applyFont="1" applyFill="1" applyBorder="1" applyAlignment="1">
      <alignment horizontal="center" vertical="center" wrapText="1"/>
    </xf>
    <xf numFmtId="0" fontId="13" fillId="18" borderId="1" xfId="0" applyFont="1" applyFill="1" applyBorder="1" applyAlignment="1">
      <alignment horizontal="left" vertical="center" wrapText="1"/>
    </xf>
    <xf numFmtId="0" fontId="6" fillId="18" borderId="1" xfId="0" applyFont="1" applyFill="1" applyBorder="1" applyAlignment="1">
      <alignment horizontal="left" vertical="center" wrapText="1"/>
    </xf>
    <xf numFmtId="0" fontId="6" fillId="18" borderId="1" xfId="0" applyFont="1" applyFill="1" applyBorder="1" applyAlignment="1">
      <alignment horizontal="center" vertical="center" wrapText="1"/>
    </xf>
    <xf numFmtId="9" fontId="13" fillId="18" borderId="1" xfId="0" applyNumberFormat="1" applyFont="1" applyFill="1" applyBorder="1" applyAlignment="1">
      <alignment horizontal="center" vertical="center" wrapText="1"/>
    </xf>
    <xf numFmtId="0" fontId="6" fillId="18" borderId="1" xfId="0" applyFont="1" applyFill="1" applyBorder="1" applyAlignment="1">
      <alignment horizontal="left" wrapText="1"/>
    </xf>
    <xf numFmtId="14" fontId="6" fillId="18" borderId="1" xfId="0" applyNumberFormat="1" applyFont="1" applyFill="1" applyBorder="1" applyAlignment="1">
      <alignment horizontal="center" vertical="center" wrapText="1"/>
    </xf>
    <xf numFmtId="14" fontId="6" fillId="15" borderId="1" xfId="0" applyNumberFormat="1" applyFont="1" applyFill="1" applyBorder="1" applyAlignment="1">
      <alignment horizontal="center" vertical="center" wrapText="1"/>
    </xf>
    <xf numFmtId="14" fontId="6" fillId="27" borderId="1" xfId="0" applyNumberFormat="1" applyFont="1" applyFill="1" applyBorder="1" applyAlignment="1" applyProtection="1">
      <alignment horizontal="center" vertical="center"/>
      <protection locked="0"/>
    </xf>
    <xf numFmtId="0" fontId="6" fillId="27" borderId="1" xfId="0" applyFont="1" applyFill="1" applyBorder="1" applyAlignment="1">
      <alignment horizontal="center" vertical="center" wrapText="1"/>
    </xf>
    <xf numFmtId="2" fontId="6" fillId="27" borderId="1" xfId="0" applyNumberFormat="1" applyFont="1" applyFill="1" applyBorder="1" applyAlignment="1" applyProtection="1">
      <alignment horizontal="center" vertical="center"/>
      <protection locked="0"/>
    </xf>
    <xf numFmtId="9" fontId="6" fillId="27" borderId="1" xfId="0" applyNumberFormat="1" applyFont="1" applyFill="1" applyBorder="1" applyAlignment="1" applyProtection="1">
      <alignment horizontal="center" vertical="center"/>
      <protection locked="0"/>
    </xf>
    <xf numFmtId="0" fontId="6" fillId="1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5" fillId="0" borderId="1" xfId="0" applyFont="1" applyBorder="1" applyAlignment="1">
      <alignment horizontal="left" vertical="center" wrapText="1"/>
    </xf>
    <xf numFmtId="2" fontId="6" fillId="0" borderId="1" xfId="0" applyNumberFormat="1" applyFont="1" applyBorder="1" applyAlignment="1">
      <alignment horizontal="center" vertical="center" wrapText="1"/>
    </xf>
    <xf numFmtId="0" fontId="7" fillId="16"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0" fillId="0" borderId="1" xfId="0" applyFont="1" applyBorder="1" applyAlignment="1">
      <alignment horizontal="center" wrapText="1"/>
    </xf>
    <xf numFmtId="0" fontId="6" fillId="28" borderId="1" xfId="0" applyFont="1" applyFill="1" applyBorder="1"/>
    <xf numFmtId="0" fontId="6" fillId="28" borderId="1" xfId="0" applyFont="1" applyFill="1" applyBorder="1" applyAlignment="1" applyProtection="1">
      <alignment horizontal="center" vertical="center" wrapText="1"/>
      <protection locked="0"/>
    </xf>
    <xf numFmtId="0" fontId="6" fillId="28" borderId="1" xfId="0" applyFont="1" applyFill="1" applyBorder="1" applyAlignment="1" applyProtection="1">
      <alignment horizontal="center" vertical="center"/>
      <protection locked="0"/>
    </xf>
    <xf numFmtId="0" fontId="7" fillId="28" borderId="1" xfId="0" applyFont="1" applyFill="1" applyBorder="1" applyAlignment="1" applyProtection="1">
      <alignment horizontal="center" vertical="center" wrapText="1"/>
      <protection locked="0"/>
    </xf>
    <xf numFmtId="14" fontId="6" fillId="28" borderId="1" xfId="0" applyNumberFormat="1" applyFont="1" applyFill="1" applyBorder="1" applyAlignment="1" applyProtection="1">
      <alignment horizontal="center" vertical="center"/>
      <protection locked="0"/>
    </xf>
    <xf numFmtId="0" fontId="5" fillId="28" borderId="1" xfId="4" applyFont="1" applyFill="1" applyBorder="1" applyAlignment="1" applyProtection="1">
      <alignment horizontal="center" vertical="center" wrapText="1"/>
    </xf>
    <xf numFmtId="0" fontId="6" fillId="28" borderId="1" xfId="0" applyFont="1" applyFill="1" applyBorder="1" applyAlignment="1" applyProtection="1">
      <alignment horizontal="left" vertical="center" wrapText="1"/>
      <protection locked="0"/>
    </xf>
    <xf numFmtId="0" fontId="10" fillId="28" borderId="1" xfId="0" applyFont="1" applyFill="1" applyBorder="1" applyAlignment="1" applyProtection="1">
      <alignment horizontal="center" vertical="center" wrapText="1"/>
      <protection locked="0"/>
    </xf>
    <xf numFmtId="0" fontId="13" fillId="28" borderId="1" xfId="0" applyFont="1" applyFill="1" applyBorder="1" applyAlignment="1">
      <alignment horizontal="center" vertical="center" wrapText="1"/>
    </xf>
    <xf numFmtId="9" fontId="6" fillId="28" borderId="1" xfId="1" applyFont="1" applyFill="1" applyBorder="1" applyAlignment="1" applyProtection="1">
      <alignment horizontal="center" vertical="center"/>
      <protection locked="0"/>
    </xf>
    <xf numFmtId="14" fontId="6" fillId="28" borderId="1" xfId="0" applyNumberFormat="1" applyFont="1" applyFill="1" applyBorder="1" applyAlignment="1">
      <alignment horizontal="center" vertical="center" wrapText="1"/>
    </xf>
    <xf numFmtId="0" fontId="6" fillId="28" borderId="1" xfId="0" applyFont="1" applyFill="1" applyBorder="1" applyAlignment="1">
      <alignment wrapText="1"/>
    </xf>
    <xf numFmtId="0" fontId="6" fillId="28" borderId="1" xfId="0" applyFont="1" applyFill="1" applyBorder="1" applyAlignment="1">
      <alignment horizontal="center" vertical="center"/>
    </xf>
    <xf numFmtId="2" fontId="6" fillId="28" borderId="1" xfId="0" applyNumberFormat="1" applyFont="1" applyFill="1" applyBorder="1" applyAlignment="1" applyProtection="1">
      <alignment horizontal="center" vertical="center"/>
      <protection locked="0"/>
    </xf>
    <xf numFmtId="9" fontId="6" fillId="28" borderId="1" xfId="0" applyNumberFormat="1"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wrapText="1"/>
      <protection locked="0"/>
    </xf>
    <xf numFmtId="0" fontId="35" fillId="0" borderId="1" xfId="0" applyFont="1" applyBorder="1" applyAlignment="1">
      <alignment vertical="top" wrapText="1"/>
    </xf>
    <xf numFmtId="0" fontId="35" fillId="0" borderId="1" xfId="0" applyFont="1" applyBorder="1" applyAlignment="1" applyProtection="1">
      <alignment horizontal="center" vertical="top" wrapText="1"/>
      <protection locked="0"/>
    </xf>
    <xf numFmtId="0" fontId="6" fillId="28" borderId="1" xfId="0" applyFont="1" applyFill="1" applyBorder="1" applyAlignment="1" applyProtection="1">
      <alignment horizontal="center" vertical="center" wrapText="1"/>
      <protection locked="0"/>
    </xf>
    <xf numFmtId="0" fontId="35" fillId="13" borderId="1" xfId="0" applyFont="1" applyFill="1" applyBorder="1" applyAlignment="1">
      <alignment horizontal="center" vertical="top" wrapText="1"/>
    </xf>
    <xf numFmtId="0" fontId="6" fillId="28" borderId="1" xfId="0" applyFont="1" applyFill="1" applyBorder="1" applyAlignment="1" applyProtection="1">
      <alignment horizontal="justify" vertical="justify" wrapText="1"/>
      <protection locked="0"/>
    </xf>
    <xf numFmtId="0" fontId="35" fillId="0" borderId="1" xfId="0" applyFont="1" applyBorder="1" applyAlignment="1" applyProtection="1">
      <alignment horizontal="center" vertical="center" wrapText="1"/>
      <protection locked="0"/>
    </xf>
    <xf numFmtId="0" fontId="6" fillId="28" borderId="1" xfId="0" applyFont="1" applyFill="1" applyBorder="1" applyAlignment="1" applyProtection="1">
      <alignment horizontal="justify" vertical="center" wrapText="1"/>
      <protection locked="0"/>
    </xf>
    <xf numFmtId="0" fontId="5" fillId="28" borderId="1" xfId="0" applyFont="1" applyFill="1" applyBorder="1" applyAlignment="1" applyProtection="1">
      <alignment horizontal="center" vertical="center" wrapText="1"/>
      <protection locked="0"/>
    </xf>
    <xf numFmtId="0" fontId="6" fillId="26" borderId="1" xfId="0"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protection locked="0"/>
    </xf>
    <xf numFmtId="0" fontId="13" fillId="28" borderId="1" xfId="0" applyFont="1" applyFill="1" applyBorder="1" applyAlignment="1">
      <alignment vertical="center" wrapText="1"/>
    </xf>
    <xf numFmtId="0" fontId="13" fillId="18" borderId="1" xfId="0" applyFont="1" applyFill="1" applyBorder="1" applyAlignment="1">
      <alignment vertical="center" wrapText="1"/>
    </xf>
    <xf numFmtId="0" fontId="13" fillId="28" borderId="1" xfId="0" applyFont="1" applyFill="1" applyBorder="1" applyAlignment="1">
      <alignment horizontal="left" vertical="center" wrapText="1"/>
    </xf>
    <xf numFmtId="0" fontId="35" fillId="0" borderId="1" xfId="0" applyFont="1" applyBorder="1" applyAlignment="1">
      <alignment horizontal="center" vertical="center" wrapText="1"/>
    </xf>
    <xf numFmtId="0" fontId="6" fillId="19" borderId="1" xfId="0" applyFont="1" applyFill="1" applyBorder="1" applyAlignment="1" applyProtection="1">
      <alignment horizontal="center" vertical="center"/>
      <protection locked="0"/>
    </xf>
    <xf numFmtId="0" fontId="6" fillId="19" borderId="1" xfId="0" applyFont="1" applyFill="1" applyBorder="1" applyAlignment="1" applyProtection="1">
      <alignment horizontal="center" vertical="center" wrapText="1"/>
      <protection locked="0"/>
    </xf>
    <xf numFmtId="0" fontId="7" fillId="19" borderId="1" xfId="0" applyFont="1" applyFill="1" applyBorder="1" applyAlignment="1" applyProtection="1">
      <alignment horizontal="center" vertical="center" wrapText="1"/>
      <protection locked="0"/>
    </xf>
    <xf numFmtId="0" fontId="6" fillId="19" borderId="1" xfId="0" applyFont="1" applyFill="1" applyBorder="1" applyAlignment="1">
      <alignment horizontal="center" vertical="center" wrapText="1"/>
    </xf>
    <xf numFmtId="0" fontId="9" fillId="19" borderId="1" xfId="0" applyFont="1" applyFill="1" applyBorder="1" applyAlignment="1">
      <alignment horizontal="left" vertical="top" wrapText="1"/>
    </xf>
    <xf numFmtId="0" fontId="9" fillId="19" borderId="1" xfId="0" applyFont="1" applyFill="1" applyBorder="1" applyAlignment="1">
      <alignment vertical="top" wrapText="1"/>
    </xf>
    <xf numFmtId="0" fontId="5" fillId="19" borderId="1" xfId="2" applyFont="1" applyFill="1" applyBorder="1" applyAlignment="1">
      <alignment vertical="center" wrapText="1"/>
    </xf>
    <xf numFmtId="0" fontId="6" fillId="20" borderId="1" xfId="0" applyFont="1" applyFill="1" applyBorder="1" applyAlignment="1" applyProtection="1">
      <alignment horizontal="center" vertical="center" wrapText="1"/>
      <protection locked="0"/>
    </xf>
    <xf numFmtId="9" fontId="6" fillId="19" borderId="1" xfId="1" applyFont="1" applyFill="1" applyBorder="1" applyAlignment="1" applyProtection="1">
      <alignment horizontal="center" vertical="center"/>
      <protection locked="0"/>
    </xf>
    <xf numFmtId="14" fontId="5" fillId="19" borderId="1" xfId="2" applyNumberFormat="1" applyFont="1" applyFill="1" applyBorder="1" applyAlignment="1">
      <alignment vertical="center" wrapText="1"/>
    </xf>
    <xf numFmtId="14" fontId="10" fillId="20" borderId="1" xfId="0" applyNumberFormat="1" applyFont="1" applyFill="1" applyBorder="1" applyAlignment="1">
      <alignment horizontal="center" vertical="center"/>
    </xf>
    <xf numFmtId="14" fontId="10" fillId="19" borderId="1" xfId="0" applyNumberFormat="1" applyFont="1" applyFill="1" applyBorder="1" applyAlignment="1">
      <alignment horizontal="center" vertical="center" wrapText="1"/>
    </xf>
    <xf numFmtId="14" fontId="13" fillId="19" borderId="1" xfId="0" applyNumberFormat="1" applyFont="1" applyFill="1" applyBorder="1" applyAlignment="1" applyProtection="1">
      <alignment horizontal="center" vertical="center"/>
      <protection locked="0"/>
    </xf>
    <xf numFmtId="0" fontId="13" fillId="19" borderId="1" xfId="0" applyFont="1" applyFill="1" applyBorder="1" applyAlignment="1" applyProtection="1">
      <alignment horizontal="center" vertical="center"/>
      <protection locked="0"/>
    </xf>
    <xf numFmtId="2" fontId="6" fillId="19" borderId="1" xfId="0" applyNumberFormat="1" applyFont="1" applyFill="1" applyBorder="1" applyAlignment="1" applyProtection="1">
      <alignment horizontal="center" vertical="center"/>
      <protection locked="0"/>
    </xf>
    <xf numFmtId="9" fontId="6" fillId="19" borderId="1" xfId="0" applyNumberFormat="1" applyFont="1" applyFill="1" applyBorder="1" applyAlignment="1" applyProtection="1">
      <alignment horizontal="center" vertical="center"/>
      <protection locked="0"/>
    </xf>
    <xf numFmtId="14" fontId="6" fillId="0" borderId="1" xfId="0" applyNumberFormat="1" applyFont="1" applyBorder="1" applyAlignment="1">
      <alignment horizontal="center" vertical="center" wrapText="1"/>
    </xf>
    <xf numFmtId="0" fontId="7" fillId="15" borderId="1" xfId="0" applyFont="1" applyFill="1" applyBorder="1" applyAlignment="1">
      <alignment horizontal="center" vertical="center" wrapText="1"/>
    </xf>
    <xf numFmtId="0" fontId="9" fillId="19" borderId="1" xfId="0" applyFont="1" applyFill="1" applyBorder="1" applyAlignment="1">
      <alignment horizontal="justify" vertical="top"/>
    </xf>
    <xf numFmtId="0" fontId="9" fillId="19" borderId="1" xfId="0" applyFont="1" applyFill="1" applyBorder="1" applyAlignment="1">
      <alignment horizontal="justify" vertical="top" wrapText="1"/>
    </xf>
    <xf numFmtId="14" fontId="9" fillId="19" borderId="1" xfId="0" applyNumberFormat="1" applyFont="1" applyFill="1" applyBorder="1" applyAlignment="1">
      <alignment horizontal="center" vertical="center" wrapText="1"/>
    </xf>
    <xf numFmtId="14" fontId="10" fillId="20" borderId="1" xfId="0" applyNumberFormat="1" applyFont="1" applyFill="1" applyBorder="1" applyAlignment="1">
      <alignment horizontal="center" vertical="center" wrapText="1"/>
    </xf>
    <xf numFmtId="0" fontId="9" fillId="26" borderId="1" xfId="0" applyFont="1" applyFill="1" applyBorder="1" applyAlignment="1">
      <alignment vertical="top" wrapText="1"/>
    </xf>
    <xf numFmtId="0" fontId="5" fillId="0" borderId="1"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0" fontId="5" fillId="11" borderId="1" xfId="4" applyFont="1" applyFill="1" applyBorder="1" applyAlignment="1" applyProtection="1">
      <alignment horizontal="center" vertical="center" wrapText="1"/>
    </xf>
    <xf numFmtId="0" fontId="6" fillId="11" borderId="1" xfId="0" applyFont="1" applyFill="1" applyBorder="1" applyAlignment="1">
      <alignment horizontal="justify" vertical="top"/>
    </xf>
    <xf numFmtId="0" fontId="6" fillId="11" borderId="1" xfId="0" applyFont="1" applyFill="1" applyBorder="1" applyAlignment="1">
      <alignment horizontal="justify"/>
    </xf>
    <xf numFmtId="9" fontId="6" fillId="11" borderId="1" xfId="1" applyFont="1" applyFill="1" applyBorder="1" applyAlignment="1" applyProtection="1">
      <alignment horizontal="center" vertical="center"/>
      <protection locked="0"/>
    </xf>
    <xf numFmtId="14" fontId="6" fillId="11" borderId="1" xfId="0" applyNumberFormat="1" applyFont="1" applyFill="1" applyBorder="1" applyAlignment="1">
      <alignment horizontal="justify" vertical="center"/>
    </xf>
    <xf numFmtId="14" fontId="6" fillId="11" borderId="1" xfId="0" applyNumberFormat="1" applyFont="1" applyFill="1" applyBorder="1" applyAlignment="1">
      <alignment horizontal="center" vertical="center"/>
    </xf>
    <xf numFmtId="14" fontId="10" fillId="11" borderId="1" xfId="0" applyNumberFormat="1" applyFont="1" applyFill="1" applyBorder="1" applyAlignment="1">
      <alignment horizontal="center" vertical="center" wrapText="1"/>
    </xf>
    <xf numFmtId="14" fontId="13" fillId="11" borderId="1" xfId="0" applyNumberFormat="1" applyFont="1" applyFill="1" applyBorder="1" applyAlignment="1" applyProtection="1">
      <alignment horizontal="center" vertical="center"/>
      <protection locked="0"/>
    </xf>
    <xf numFmtId="0" fontId="9" fillId="11" borderId="1" xfId="0" applyFont="1" applyFill="1" applyBorder="1" applyAlignment="1">
      <alignment vertical="top" wrapText="1"/>
    </xf>
    <xf numFmtId="0" fontId="13" fillId="11" borderId="1" xfId="0" applyFont="1" applyFill="1" applyBorder="1" applyAlignment="1" applyProtection="1">
      <alignment horizontal="center" vertical="center"/>
      <protection locked="0"/>
    </xf>
    <xf numFmtId="2" fontId="6" fillId="11" borderId="1" xfId="0" applyNumberFormat="1" applyFont="1" applyFill="1" applyBorder="1" applyAlignment="1" applyProtection="1">
      <alignment horizontal="center" vertical="center"/>
      <protection locked="0"/>
    </xf>
    <xf numFmtId="9" fontId="6" fillId="11" borderId="1" xfId="0" applyNumberFormat="1" applyFont="1" applyFill="1" applyBorder="1" applyAlignment="1" applyProtection="1">
      <alignment horizontal="center" vertical="center"/>
      <protection locked="0"/>
    </xf>
    <xf numFmtId="0" fontId="6" fillId="26" borderId="1" xfId="0" applyFont="1" applyFill="1" applyBorder="1" applyAlignment="1">
      <alignment horizontal="justify" vertical="top"/>
    </xf>
    <xf numFmtId="14" fontId="10" fillId="11" borderId="1" xfId="0" applyNumberFormat="1" applyFont="1" applyFill="1" applyBorder="1" applyAlignment="1">
      <alignment horizontal="center" vertical="center"/>
    </xf>
    <xf numFmtId="0" fontId="6" fillId="16" borderId="1" xfId="0" applyFont="1" applyFill="1" applyBorder="1" applyAlignment="1">
      <alignment horizontal="left" vertical="top" wrapText="1"/>
    </xf>
    <xf numFmtId="0" fontId="6" fillId="21" borderId="1" xfId="0" applyFont="1" applyFill="1" applyBorder="1" applyAlignment="1" applyProtection="1">
      <alignment horizontal="center" vertical="center"/>
      <protection locked="0"/>
    </xf>
    <xf numFmtId="0" fontId="6" fillId="21" borderId="1" xfId="0" applyFont="1" applyFill="1" applyBorder="1" applyAlignment="1" applyProtection="1">
      <alignment horizontal="center" vertical="center" wrapText="1"/>
      <protection locked="0"/>
    </xf>
    <xf numFmtId="0" fontId="7" fillId="21"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protection locked="0"/>
    </xf>
    <xf numFmtId="0" fontId="5" fillId="21" borderId="1" xfId="4" applyFont="1" applyFill="1" applyBorder="1" applyAlignment="1" applyProtection="1">
      <alignment horizontal="center"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vertical="center"/>
    </xf>
    <xf numFmtId="0" fontId="9" fillId="21" borderId="1" xfId="0" applyFont="1" applyFill="1" applyBorder="1" applyAlignment="1">
      <alignment horizontal="center" vertical="center"/>
    </xf>
    <xf numFmtId="0" fontId="9" fillId="21" borderId="1" xfId="0" applyFont="1" applyFill="1" applyBorder="1" applyAlignment="1">
      <alignment horizontal="justify" vertical="top" wrapText="1"/>
    </xf>
    <xf numFmtId="9" fontId="6" fillId="21" borderId="1" xfId="1" applyFont="1" applyFill="1" applyBorder="1" applyAlignment="1" applyProtection="1">
      <alignment horizontal="center" vertical="center"/>
      <protection locked="0"/>
    </xf>
    <xf numFmtId="14" fontId="5" fillId="21" borderId="1" xfId="0" applyNumberFormat="1" applyFont="1" applyFill="1" applyBorder="1" applyAlignment="1">
      <alignment horizontal="center" vertical="center" wrapText="1"/>
    </xf>
    <xf numFmtId="14" fontId="5" fillId="15" borderId="1" xfId="0" applyNumberFormat="1" applyFont="1" applyFill="1" applyBorder="1" applyAlignment="1">
      <alignment horizontal="center" vertical="center" wrapText="1"/>
    </xf>
    <xf numFmtId="14" fontId="6" fillId="0" borderId="1" xfId="0" applyNumberFormat="1"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13" fillId="16" borderId="1" xfId="0" applyFont="1" applyFill="1" applyBorder="1" applyAlignment="1" applyProtection="1">
      <alignment horizontal="center" vertical="center" wrapText="1"/>
      <protection locked="0"/>
    </xf>
    <xf numFmtId="0" fontId="9" fillId="21" borderId="1" xfId="0" applyFont="1" applyFill="1" applyBorder="1" applyAlignment="1">
      <alignment horizontal="justify" vertical="top"/>
    </xf>
    <xf numFmtId="0" fontId="13" fillId="26" borderId="1" xfId="0" applyFont="1" applyFill="1" applyBorder="1" applyAlignment="1" applyProtection="1">
      <alignment horizontal="center" vertical="center" wrapText="1"/>
      <protection locked="0"/>
    </xf>
    <xf numFmtId="0" fontId="9" fillId="21" borderId="1" xfId="0" applyFont="1" applyFill="1" applyBorder="1" applyAlignment="1">
      <alignment horizontal="right" vertical="top"/>
    </xf>
    <xf numFmtId="0" fontId="9" fillId="16" borderId="1" xfId="0" applyFont="1" applyFill="1" applyBorder="1" applyAlignment="1">
      <alignment horizontal="center" vertical="top"/>
    </xf>
    <xf numFmtId="14" fontId="5" fillId="21" borderId="1" xfId="0" applyNumberFormat="1" applyFont="1" applyFill="1" applyBorder="1" applyAlignment="1">
      <alignment horizontal="center" vertical="center"/>
    </xf>
    <xf numFmtId="0" fontId="9" fillId="21" borderId="1" xfId="0" applyFont="1" applyFill="1" applyBorder="1" applyAlignment="1">
      <alignment vertical="center" wrapText="1"/>
    </xf>
    <xf numFmtId="0" fontId="13" fillId="2" borderId="1" xfId="0" applyFont="1" applyFill="1" applyBorder="1" applyAlignment="1">
      <alignment vertical="top"/>
    </xf>
    <xf numFmtId="0" fontId="13" fillId="15"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21" borderId="1" xfId="0" applyFont="1" applyFill="1" applyBorder="1" applyAlignment="1">
      <alignment horizontal="center" vertical="center" wrapText="1"/>
    </xf>
    <xf numFmtId="0" fontId="10" fillId="21" borderId="1" xfId="0" applyFont="1" applyFill="1" applyBorder="1" applyAlignment="1">
      <alignment horizontal="justify" vertical="top"/>
    </xf>
    <xf numFmtId="0" fontId="13" fillId="21" borderId="1" xfId="0" applyFont="1" applyFill="1" applyBorder="1" applyAlignment="1">
      <alignment horizontal="right" vertical="top" wrapText="1"/>
    </xf>
    <xf numFmtId="0" fontId="13" fillId="21" borderId="1" xfId="0" applyFont="1" applyFill="1" applyBorder="1" applyAlignment="1">
      <alignment vertical="top"/>
    </xf>
    <xf numFmtId="0" fontId="13" fillId="21" borderId="1" xfId="0" applyFont="1" applyFill="1" applyBorder="1" applyAlignment="1">
      <alignment horizontal="center" vertical="top"/>
    </xf>
    <xf numFmtId="0" fontId="10" fillId="16" borderId="1" xfId="0" applyFont="1" applyFill="1" applyBorder="1" applyAlignment="1">
      <alignment horizontal="justify" vertical="top"/>
    </xf>
    <xf numFmtId="0" fontId="9" fillId="2" borderId="1" xfId="0" applyFont="1" applyFill="1" applyBorder="1" applyAlignment="1">
      <alignment horizontal="justify" vertical="top"/>
    </xf>
    <xf numFmtId="0" fontId="0" fillId="21" borderId="1" xfId="0" applyFill="1" applyBorder="1"/>
    <xf numFmtId="0" fontId="9" fillId="16" borderId="1" xfId="0" applyFont="1" applyFill="1" applyBorder="1" applyAlignment="1">
      <alignment horizontal="justify" vertical="top"/>
    </xf>
    <xf numFmtId="0" fontId="6" fillId="22" borderId="1" xfId="0" applyFont="1" applyFill="1" applyBorder="1" applyAlignment="1" applyProtection="1">
      <alignment horizontal="center" vertical="center"/>
      <protection locked="0"/>
    </xf>
    <xf numFmtId="0" fontId="6" fillId="22" borderId="1" xfId="0" applyFont="1" applyFill="1" applyBorder="1" applyAlignment="1" applyProtection="1">
      <alignment horizontal="center" vertical="center" wrapText="1"/>
      <protection locked="0"/>
    </xf>
    <xf numFmtId="0" fontId="17" fillId="22" borderId="1" xfId="0" applyFont="1" applyFill="1" applyBorder="1" applyAlignment="1">
      <alignment horizontal="center" vertical="center" wrapText="1"/>
    </xf>
    <xf numFmtId="0" fontId="5" fillId="22" borderId="1" xfId="4" applyFont="1" applyFill="1" applyBorder="1" applyAlignment="1" applyProtection="1">
      <alignment horizontal="center" vertical="center" wrapText="1"/>
    </xf>
    <xf numFmtId="0" fontId="9" fillId="22" borderId="1" xfId="0" applyFont="1" applyFill="1" applyBorder="1" applyAlignment="1">
      <alignment horizontal="justify" vertical="top"/>
    </xf>
    <xf numFmtId="9" fontId="6" fillId="22" borderId="1" xfId="1" applyFont="1" applyFill="1" applyBorder="1" applyAlignment="1" applyProtection="1">
      <alignment horizontal="center" vertical="center"/>
      <protection locked="0"/>
    </xf>
    <xf numFmtId="14" fontId="6" fillId="15" borderId="1" xfId="0" applyNumberFormat="1" applyFont="1" applyFill="1" applyBorder="1" applyAlignment="1" applyProtection="1">
      <alignment horizontal="center" vertical="center"/>
      <protection locked="0"/>
    </xf>
    <xf numFmtId="14" fontId="6" fillId="22" borderId="1" xfId="0" applyNumberFormat="1" applyFont="1" applyFill="1" applyBorder="1" applyAlignment="1" applyProtection="1">
      <alignment horizontal="center" vertical="center"/>
      <protection locked="0"/>
    </xf>
    <xf numFmtId="9" fontId="6" fillId="0"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34" fillId="4" borderId="1" xfId="0" applyFont="1" applyFill="1" applyBorder="1" applyAlignment="1" applyProtection="1">
      <alignment horizontal="center" vertical="center"/>
      <protection locked="0"/>
    </xf>
    <xf numFmtId="0" fontId="13" fillId="22" borderId="1" xfId="0" applyFont="1" applyFill="1" applyBorder="1" applyAlignment="1" applyProtection="1">
      <alignment horizontal="center" vertical="center" wrapText="1"/>
      <protection locked="0"/>
    </xf>
    <xf numFmtId="0" fontId="13" fillId="16" borderId="1" xfId="0" applyFont="1" applyFill="1" applyBorder="1" applyAlignment="1">
      <alignment horizontal="center" vertical="center" wrapText="1"/>
    </xf>
    <xf numFmtId="0" fontId="13" fillId="10" borderId="1" xfId="0" applyFont="1" applyFill="1" applyBorder="1" applyAlignment="1">
      <alignment vertical="center"/>
    </xf>
    <xf numFmtId="0" fontId="6" fillId="10" borderId="1" xfId="0" applyFont="1" applyFill="1" applyBorder="1" applyAlignment="1" applyProtection="1">
      <alignment horizontal="center" vertical="center" wrapText="1"/>
      <protection locked="0"/>
    </xf>
    <xf numFmtId="0" fontId="12" fillId="10" borderId="1" xfId="0" applyFont="1" applyFill="1" applyBorder="1" applyAlignment="1">
      <alignment horizontal="center" vertical="center" wrapText="1"/>
    </xf>
    <xf numFmtId="0" fontId="6" fillId="10" borderId="1" xfId="0" applyFont="1" applyFill="1" applyBorder="1" applyAlignment="1" applyProtection="1">
      <alignment horizontal="center" vertical="center"/>
      <protection locked="0"/>
    </xf>
    <xf numFmtId="0" fontId="5" fillId="10" borderId="1" xfId="4" applyFont="1" applyFill="1" applyBorder="1" applyAlignment="1" applyProtection="1">
      <alignment horizontal="center"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9" fontId="13" fillId="10" borderId="1" xfId="0" applyNumberFormat="1" applyFont="1" applyFill="1" applyBorder="1" applyAlignment="1">
      <alignment horizontal="center" vertical="center" wrapText="1"/>
    </xf>
    <xf numFmtId="14" fontId="13" fillId="10" borderId="1" xfId="0" applyNumberFormat="1" applyFont="1" applyFill="1" applyBorder="1" applyAlignment="1">
      <alignment vertical="center"/>
    </xf>
    <xf numFmtId="0" fontId="6" fillId="15"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4" fontId="13" fillId="15" borderId="1" xfId="0" applyNumberFormat="1" applyFont="1" applyFill="1" applyBorder="1" applyAlignment="1">
      <alignment vertical="center"/>
    </xf>
    <xf numFmtId="0" fontId="13" fillId="16" borderId="1" xfId="0" applyFont="1" applyFill="1" applyBorder="1" applyAlignment="1">
      <alignment horizontal="left" vertical="center" wrapText="1"/>
    </xf>
    <xf numFmtId="0" fontId="5" fillId="0" borderId="1" xfId="0" applyFont="1" applyBorder="1" applyAlignment="1" applyProtection="1">
      <alignment horizontal="left" vertical="center" wrapText="1"/>
      <protection locked="0"/>
    </xf>
    <xf numFmtId="0" fontId="6" fillId="23" borderId="1" xfId="0" applyFont="1" applyFill="1" applyBorder="1" applyAlignment="1" applyProtection="1">
      <alignment horizontal="center" vertical="center"/>
      <protection locked="0"/>
    </xf>
    <xf numFmtId="0" fontId="6" fillId="23" borderId="1" xfId="0" applyFont="1" applyFill="1" applyBorder="1" applyAlignment="1" applyProtection="1">
      <alignment horizontal="center" vertical="center" wrapText="1"/>
      <protection locked="0"/>
    </xf>
    <xf numFmtId="0" fontId="7" fillId="23" borderId="1" xfId="0" applyFont="1" applyFill="1" applyBorder="1" applyAlignment="1" applyProtection="1">
      <alignment horizontal="center" vertical="center" wrapText="1"/>
      <protection locked="0"/>
    </xf>
    <xf numFmtId="0" fontId="6" fillId="23" borderId="1" xfId="0" applyFont="1" applyFill="1" applyBorder="1" applyAlignment="1">
      <alignment horizontal="center" vertical="center" wrapText="1"/>
    </xf>
    <xf numFmtId="0" fontId="9" fillId="23" borderId="1" xfId="0" applyFont="1" applyFill="1" applyBorder="1" applyAlignment="1">
      <alignment horizontal="justify" vertical="top"/>
    </xf>
    <xf numFmtId="9" fontId="6" fillId="23" borderId="1" xfId="1" applyFont="1" applyFill="1" applyBorder="1" applyAlignment="1" applyProtection="1">
      <alignment horizontal="center" vertical="center"/>
      <protection locked="0"/>
    </xf>
    <xf numFmtId="14" fontId="10" fillId="23" borderId="1" xfId="0" applyNumberFormat="1" applyFont="1" applyFill="1" applyBorder="1" applyAlignment="1" applyProtection="1">
      <alignment horizontal="center" vertical="center" wrapText="1"/>
      <protection locked="0"/>
    </xf>
    <xf numFmtId="2" fontId="6" fillId="13" borderId="1" xfId="0" applyNumberFormat="1" applyFont="1" applyFill="1" applyBorder="1" applyAlignment="1" applyProtection="1">
      <alignment horizontal="center" vertical="center"/>
      <protection locked="0"/>
    </xf>
    <xf numFmtId="9" fontId="6" fillId="13" borderId="1" xfId="0" applyNumberFormat="1" applyFont="1" applyFill="1" applyBorder="1" applyAlignment="1" applyProtection="1">
      <alignment horizontal="center" vertical="center"/>
      <protection locked="0"/>
    </xf>
    <xf numFmtId="0" fontId="9" fillId="23" borderId="1" xfId="0" applyFont="1" applyFill="1" applyBorder="1" applyAlignment="1">
      <alignment horizontal="justify" vertical="top" wrapText="1"/>
    </xf>
    <xf numFmtId="0" fontId="19" fillId="29" borderId="1" xfId="0" applyFont="1" applyFill="1" applyBorder="1"/>
    <xf numFmtId="0" fontId="19" fillId="29" borderId="1" xfId="0" applyFont="1" applyFill="1" applyBorder="1" applyAlignment="1">
      <alignment horizontal="center" wrapText="1"/>
    </xf>
    <xf numFmtId="0" fontId="20" fillId="29" borderId="1" xfId="0" applyFont="1" applyFill="1" applyBorder="1" applyAlignment="1">
      <alignment horizontal="center" vertical="center" wrapText="1"/>
    </xf>
    <xf numFmtId="0" fontId="27" fillId="29" borderId="1" xfId="0" applyFont="1" applyFill="1" applyBorder="1" applyAlignment="1" applyProtection="1">
      <alignment horizontal="center" vertical="center"/>
      <protection locked="0"/>
    </xf>
    <xf numFmtId="0" fontId="27" fillId="29" borderId="1" xfId="0" applyFont="1" applyFill="1" applyBorder="1" applyAlignment="1">
      <alignment horizontal="center" vertical="center" wrapText="1"/>
    </xf>
    <xf numFmtId="0" fontId="19" fillId="29" borderId="1" xfId="0" applyFont="1" applyFill="1" applyBorder="1" applyAlignment="1">
      <alignment vertical="center" wrapText="1"/>
    </xf>
    <xf numFmtId="0" fontId="21" fillId="29" borderId="1" xfId="0" applyFont="1" applyFill="1" applyBorder="1" applyAlignment="1">
      <alignment horizontal="center" vertical="center"/>
    </xf>
    <xf numFmtId="0" fontId="13" fillId="29" borderId="1" xfId="0" applyFont="1" applyFill="1" applyBorder="1" applyAlignment="1">
      <alignment horizontal="center" vertical="center"/>
    </xf>
    <xf numFmtId="0" fontId="27" fillId="29" borderId="1" xfId="0" applyFont="1" applyFill="1" applyBorder="1" applyAlignment="1" applyProtection="1">
      <alignment horizontal="center" vertical="center" wrapText="1"/>
      <protection locked="0"/>
    </xf>
    <xf numFmtId="9" fontId="27" fillId="29" borderId="1" xfId="1" applyFont="1" applyFill="1" applyBorder="1" applyAlignment="1" applyProtection="1">
      <alignment horizontal="center" vertical="center"/>
      <protection locked="0"/>
    </xf>
    <xf numFmtId="14" fontId="13" fillId="29" borderId="1" xfId="0" applyNumberFormat="1" applyFont="1" applyFill="1" applyBorder="1" applyAlignment="1">
      <alignment horizontal="center" vertical="center"/>
    </xf>
    <xf numFmtId="0" fontId="27" fillId="16" borderId="1" xfId="0" applyFont="1" applyFill="1" applyBorder="1" applyAlignment="1" applyProtection="1">
      <alignment horizontal="center" vertical="center" wrapText="1"/>
      <protection locked="0"/>
    </xf>
    <xf numFmtId="0" fontId="19" fillId="29" borderId="1" xfId="0" applyFont="1" applyFill="1" applyBorder="1" applyAlignment="1">
      <alignment vertical="top" wrapText="1"/>
    </xf>
    <xf numFmtId="0" fontId="19" fillId="16" borderId="1" xfId="0" applyFont="1" applyFill="1" applyBorder="1" applyAlignment="1">
      <alignment horizontal="center" vertical="center" wrapText="1"/>
    </xf>
    <xf numFmtId="0" fontId="19" fillId="29" borderId="1" xfId="0" applyFont="1" applyFill="1" applyBorder="1" applyAlignment="1">
      <alignment horizontal="center" vertical="center"/>
    </xf>
    <xf numFmtId="0" fontId="19" fillId="29" borderId="1" xfId="0" applyFont="1" applyFill="1" applyBorder="1" applyAlignment="1">
      <alignment horizontal="left" vertical="top" wrapText="1"/>
    </xf>
    <xf numFmtId="0" fontId="19" fillId="17" borderId="1" xfId="0" applyFont="1" applyFill="1" applyBorder="1"/>
    <xf numFmtId="0" fontId="27" fillId="17" borderId="1" xfId="0" applyFont="1" applyFill="1" applyBorder="1" applyAlignment="1" applyProtection="1">
      <alignment horizontal="center" vertical="center" wrapText="1"/>
      <protection locked="0"/>
    </xf>
    <xf numFmtId="0" fontId="20" fillId="17" borderId="1" xfId="0" applyFont="1" applyFill="1" applyBorder="1" applyAlignment="1">
      <alignment horizontal="center" vertical="center" wrapText="1"/>
    </xf>
    <xf numFmtId="0" fontId="19" fillId="17" borderId="1" xfId="0" applyFont="1" applyFill="1" applyBorder="1" applyAlignment="1">
      <alignment horizontal="center" vertical="center"/>
    </xf>
    <xf numFmtId="0" fontId="19" fillId="17" borderId="1" xfId="0" applyFont="1" applyFill="1" applyBorder="1" applyAlignment="1">
      <alignment horizontal="center" vertical="center" wrapText="1"/>
    </xf>
    <xf numFmtId="0" fontId="19" fillId="17" borderId="1" xfId="0" applyFont="1" applyFill="1" applyBorder="1" applyAlignment="1">
      <alignment vertical="top" wrapText="1"/>
    </xf>
    <xf numFmtId="0" fontId="21" fillId="17" borderId="1" xfId="0" applyFont="1" applyFill="1" applyBorder="1" applyAlignment="1">
      <alignment horizontal="center" vertical="top" wrapText="1"/>
    </xf>
    <xf numFmtId="0" fontId="13" fillId="17" borderId="1" xfId="0" applyFont="1" applyFill="1" applyBorder="1" applyAlignment="1">
      <alignment horizontal="center" vertical="center"/>
    </xf>
    <xf numFmtId="9" fontId="27" fillId="17" borderId="1" xfId="1" applyFont="1" applyFill="1" applyBorder="1" applyAlignment="1" applyProtection="1">
      <alignment horizontal="center" vertical="center"/>
      <protection locked="0"/>
    </xf>
    <xf numFmtId="14" fontId="13" fillId="17" borderId="1" xfId="0" applyNumberFormat="1" applyFont="1" applyFill="1" applyBorder="1" applyAlignment="1">
      <alignment horizontal="center" vertical="center"/>
    </xf>
    <xf numFmtId="0" fontId="27" fillId="17" borderId="1" xfId="0" applyFont="1" applyFill="1" applyBorder="1" applyAlignment="1" applyProtection="1">
      <alignment horizontal="center" vertical="top" wrapText="1"/>
      <protection locked="0"/>
    </xf>
    <xf numFmtId="0" fontId="6" fillId="0" borderId="1"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19" fillId="18" borderId="1" xfId="0" applyFont="1" applyFill="1" applyBorder="1"/>
    <xf numFmtId="0" fontId="27" fillId="18" borderId="1" xfId="0" applyFont="1" applyFill="1" applyBorder="1" applyAlignment="1" applyProtection="1">
      <alignment horizontal="center" vertical="center" wrapText="1"/>
      <protection locked="0"/>
    </xf>
    <xf numFmtId="0" fontId="20" fillId="18" borderId="1" xfId="0" applyFont="1" applyFill="1" applyBorder="1" applyAlignment="1">
      <alignment horizontal="center" vertical="center" wrapText="1"/>
    </xf>
    <xf numFmtId="0" fontId="19" fillId="18" borderId="1" xfId="0" applyFont="1" applyFill="1" applyBorder="1" applyAlignment="1">
      <alignment horizontal="center" vertical="center"/>
    </xf>
    <xf numFmtId="0" fontId="19" fillId="18" borderId="1" xfId="0" applyFont="1" applyFill="1" applyBorder="1" applyAlignment="1">
      <alignment horizontal="center" vertical="center" wrapText="1"/>
    </xf>
    <xf numFmtId="0" fontId="19" fillId="18" borderId="1" xfId="0" applyFont="1" applyFill="1" applyBorder="1" applyAlignment="1">
      <alignment vertical="top" wrapText="1"/>
    </xf>
    <xf numFmtId="0" fontId="13" fillId="18" borderId="1" xfId="0" applyFont="1" applyFill="1" applyBorder="1" applyAlignment="1">
      <alignment horizontal="center" vertical="center"/>
    </xf>
    <xf numFmtId="9" fontId="27" fillId="18" borderId="1" xfId="1" applyFont="1" applyFill="1" applyBorder="1" applyAlignment="1" applyProtection="1">
      <alignment horizontal="center" vertical="center"/>
      <protection locked="0"/>
    </xf>
    <xf numFmtId="14" fontId="13" fillId="18" borderId="1" xfId="0" applyNumberFormat="1" applyFont="1" applyFill="1" applyBorder="1" applyAlignment="1">
      <alignment horizontal="center" vertical="center"/>
    </xf>
    <xf numFmtId="0" fontId="27" fillId="18" borderId="1" xfId="0" applyFont="1" applyFill="1" applyBorder="1" applyAlignment="1" applyProtection="1">
      <alignment horizontal="center" vertical="top" wrapText="1"/>
      <protection locked="0"/>
    </xf>
    <xf numFmtId="0" fontId="19" fillId="23" borderId="1" xfId="0" applyFont="1" applyFill="1" applyBorder="1"/>
    <xf numFmtId="0" fontId="27" fillId="23" borderId="1" xfId="0" applyFont="1" applyFill="1" applyBorder="1" applyAlignment="1" applyProtection="1">
      <alignment horizontal="center" vertical="center" wrapText="1"/>
      <protection locked="0"/>
    </xf>
    <xf numFmtId="0" fontId="20" fillId="23" borderId="1" xfId="0" applyFont="1" applyFill="1" applyBorder="1" applyAlignment="1">
      <alignment horizontal="center" vertical="center" wrapText="1"/>
    </xf>
    <xf numFmtId="0" fontId="19" fillId="23" borderId="1" xfId="0" applyFont="1" applyFill="1" applyBorder="1" applyAlignment="1">
      <alignment horizontal="center" vertical="center"/>
    </xf>
    <xf numFmtId="0" fontId="19" fillId="23" borderId="1" xfId="0" applyFont="1" applyFill="1" applyBorder="1" applyAlignment="1">
      <alignment horizontal="center" vertical="center" wrapText="1"/>
    </xf>
    <xf numFmtId="0" fontId="19" fillId="23" borderId="1" xfId="0" applyFont="1" applyFill="1" applyBorder="1" applyAlignment="1">
      <alignment vertical="top" wrapText="1"/>
    </xf>
    <xf numFmtId="0" fontId="13" fillId="23" borderId="1" xfId="0" applyFont="1" applyFill="1" applyBorder="1" applyAlignment="1">
      <alignment horizontal="center" vertical="center"/>
    </xf>
    <xf numFmtId="9" fontId="27" fillId="23" borderId="1" xfId="1" applyFont="1" applyFill="1" applyBorder="1" applyAlignment="1" applyProtection="1">
      <alignment horizontal="center" vertical="center"/>
      <protection locked="0"/>
    </xf>
    <xf numFmtId="14" fontId="13" fillId="23" borderId="1" xfId="0" applyNumberFormat="1" applyFont="1" applyFill="1" applyBorder="1" applyAlignment="1">
      <alignment horizontal="center" vertical="center"/>
    </xf>
    <xf numFmtId="0" fontId="27" fillId="23" borderId="1" xfId="0" applyFont="1" applyFill="1" applyBorder="1" applyAlignment="1" applyProtection="1">
      <alignment horizontal="center" vertical="top" wrapText="1"/>
      <protection locked="0"/>
    </xf>
    <xf numFmtId="0" fontId="6" fillId="25" borderId="1" xfId="0" applyFont="1" applyFill="1" applyBorder="1" applyAlignment="1" applyProtection="1">
      <alignment horizontal="center" vertical="center"/>
      <protection locked="0"/>
    </xf>
    <xf numFmtId="0" fontId="6" fillId="25" borderId="1" xfId="0" applyFont="1" applyFill="1" applyBorder="1" applyAlignment="1" applyProtection="1">
      <alignment horizontal="center" vertical="center" wrapText="1"/>
      <protection locked="0"/>
    </xf>
    <xf numFmtId="0" fontId="7" fillId="25" borderId="1" xfId="0" applyFont="1" applyFill="1" applyBorder="1" applyAlignment="1">
      <alignment horizontal="center" vertical="center" wrapText="1"/>
    </xf>
    <xf numFmtId="0" fontId="5" fillId="25" borderId="1" xfId="4" applyFont="1" applyFill="1" applyBorder="1" applyAlignment="1" applyProtection="1">
      <alignment horizontal="center" vertical="center" wrapText="1"/>
    </xf>
    <xf numFmtId="0" fontId="15" fillId="25"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0" fontId="6" fillId="25" borderId="1" xfId="0" applyFont="1" applyFill="1" applyBorder="1" applyAlignment="1">
      <alignment horizontal="center" vertical="center"/>
    </xf>
    <xf numFmtId="0" fontId="6" fillId="25" borderId="1" xfId="5" applyFont="1" applyFill="1" applyBorder="1" applyAlignment="1">
      <alignment horizontal="center" vertical="center" wrapText="1"/>
    </xf>
    <xf numFmtId="9" fontId="6" fillId="25" borderId="1" xfId="1" applyFont="1" applyFill="1" applyBorder="1" applyAlignment="1" applyProtection="1">
      <alignment horizontal="center" vertical="center"/>
      <protection locked="0"/>
    </xf>
    <xf numFmtId="166" fontId="6" fillId="15"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25" borderId="1" xfId="0" applyFont="1" applyFill="1" applyBorder="1" applyAlignment="1" applyProtection="1">
      <alignment horizontal="center" vertical="center"/>
      <protection locked="0"/>
    </xf>
    <xf numFmtId="0" fontId="7" fillId="25" borderId="1" xfId="0" applyFont="1" applyFill="1" applyBorder="1" applyAlignment="1">
      <alignment horizontal="center" vertical="center" wrapText="1"/>
    </xf>
    <xf numFmtId="0" fontId="6" fillId="25" borderId="1" xfId="5" applyFont="1" applyFill="1" applyBorder="1" applyAlignment="1">
      <alignment horizontal="center" vertical="top" wrapText="1"/>
    </xf>
    <xf numFmtId="0" fontId="7" fillId="10" borderId="1" xfId="0" applyFont="1" applyFill="1" applyBorder="1" applyAlignment="1" applyProtection="1">
      <alignment horizontal="center" vertical="center" wrapText="1"/>
      <protection locked="0"/>
    </xf>
    <xf numFmtId="0" fontId="9" fillId="10" borderId="1" xfId="0" applyFont="1" applyFill="1" applyBorder="1" applyAlignment="1">
      <alignment horizontal="left" vertical="top" wrapText="1"/>
    </xf>
    <xf numFmtId="0" fontId="6" fillId="10" borderId="1" xfId="0" applyFont="1" applyFill="1" applyBorder="1" applyAlignment="1">
      <alignment horizontal="center" vertical="center" wrapText="1"/>
    </xf>
    <xf numFmtId="0" fontId="6" fillId="10" borderId="1" xfId="0" applyFont="1" applyFill="1" applyBorder="1" applyAlignment="1">
      <alignment vertical="top" wrapText="1"/>
    </xf>
    <xf numFmtId="0" fontId="6" fillId="10" borderId="1" xfId="0" applyFont="1" applyFill="1" applyBorder="1" applyAlignment="1">
      <alignment vertical="center" wrapText="1"/>
    </xf>
    <xf numFmtId="0" fontId="6" fillId="10" borderId="1" xfId="5" applyFont="1" applyFill="1" applyBorder="1" applyAlignment="1">
      <alignment horizontal="center" vertical="center" wrapText="1"/>
    </xf>
    <xf numFmtId="9" fontId="6" fillId="10" borderId="1" xfId="1" applyFont="1" applyFill="1" applyBorder="1" applyAlignment="1" applyProtection="1">
      <alignment horizontal="center" vertical="center"/>
      <protection locked="0"/>
    </xf>
    <xf numFmtId="14" fontId="6" fillId="10" borderId="1"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wrapText="1"/>
    </xf>
    <xf numFmtId="0" fontId="0" fillId="10" borderId="1" xfId="0" applyFill="1" applyBorder="1"/>
    <xf numFmtId="0" fontId="0" fillId="10" borderId="1" xfId="0" applyFill="1" applyBorder="1" applyAlignment="1">
      <alignment horizontal="center" vertical="center"/>
    </xf>
    <xf numFmtId="0" fontId="6" fillId="10" borderId="1" xfId="0" applyFont="1" applyFill="1" applyBorder="1" applyAlignment="1">
      <alignment horizontal="left" vertical="top" wrapText="1"/>
    </xf>
    <xf numFmtId="0" fontId="13" fillId="10" borderId="1" xfId="0" applyFont="1" applyFill="1" applyBorder="1" applyAlignment="1">
      <alignment horizontal="center" vertical="center"/>
    </xf>
    <xf numFmtId="0" fontId="13" fillId="0" borderId="1" xfId="0" applyFont="1" applyFill="1" applyBorder="1" applyAlignment="1">
      <alignment horizontal="center" wrapText="1"/>
    </xf>
    <xf numFmtId="0" fontId="13" fillId="31" borderId="1"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6" fillId="10" borderId="1" xfId="0" applyFont="1" applyFill="1" applyBorder="1" applyAlignment="1">
      <alignment horizontal="center" vertical="center"/>
    </xf>
    <xf numFmtId="0" fontId="2" fillId="11" borderId="1" xfId="0" applyFont="1" applyFill="1" applyBorder="1" applyAlignment="1" applyProtection="1">
      <alignment horizontal="center" vertical="center"/>
      <protection locked="0"/>
    </xf>
    <xf numFmtId="14" fontId="2" fillId="11" borderId="1" xfId="0" applyNumberFormat="1"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wrapText="1"/>
      <protection locked="0"/>
    </xf>
    <xf numFmtId="0" fontId="22" fillId="11" borderId="1" xfId="0" applyFont="1" applyFill="1" applyBorder="1" applyAlignment="1" applyProtection="1">
      <alignment horizontal="center" vertical="center" wrapText="1"/>
      <protection locked="0"/>
    </xf>
    <xf numFmtId="0" fontId="22" fillId="11" borderId="1" xfId="0" applyFont="1" applyFill="1" applyBorder="1" applyAlignment="1">
      <alignment vertical="top" wrapText="1"/>
    </xf>
    <xf numFmtId="0" fontId="13" fillId="11" borderId="1" xfId="0" applyFont="1" applyFill="1" applyBorder="1" applyAlignment="1">
      <alignment horizontal="justify" vertical="center" wrapText="1"/>
    </xf>
    <xf numFmtId="9" fontId="13" fillId="11" borderId="1" xfId="1" applyFont="1" applyFill="1" applyBorder="1" applyAlignment="1" applyProtection="1">
      <alignment horizontal="center" vertical="center"/>
      <protection locked="0"/>
    </xf>
    <xf numFmtId="0" fontId="25" fillId="11"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protection locked="0"/>
    </xf>
    <xf numFmtId="0" fontId="34" fillId="16"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center" vertical="center"/>
      <protection locked="0"/>
    </xf>
    <xf numFmtId="0" fontId="22" fillId="11" borderId="1" xfId="0" applyFont="1" applyFill="1" applyBorder="1" applyAlignment="1" applyProtection="1">
      <alignment horizontal="left" vertical="top" wrapText="1"/>
      <protection locked="0"/>
    </xf>
    <xf numFmtId="0" fontId="34" fillId="0" borderId="1" xfId="0" applyFont="1" applyBorder="1" applyAlignment="1" applyProtection="1">
      <alignment horizontal="justify" vertical="center" wrapText="1"/>
      <protection locked="0"/>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lignment vertical="top" wrapText="1"/>
    </xf>
    <xf numFmtId="0" fontId="13" fillId="11" borderId="1" xfId="0"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2" fillId="11" borderId="1" xfId="0" applyFont="1" applyFill="1" applyBorder="1" applyAlignment="1" applyProtection="1">
      <alignment horizontal="left" vertical="top" wrapText="1"/>
      <protection locked="0"/>
    </xf>
    <xf numFmtId="0" fontId="2" fillId="11" borderId="1" xfId="0" applyFont="1" applyFill="1" applyBorder="1" applyAlignment="1">
      <alignment horizontal="justify" vertical="top"/>
    </xf>
    <xf numFmtId="0" fontId="34" fillId="14" borderId="1" xfId="0" applyFont="1" applyFill="1" applyBorder="1" applyAlignment="1">
      <alignment horizontal="justify" vertical="center" wrapText="1"/>
    </xf>
    <xf numFmtId="0" fontId="22" fillId="11" borderId="1" xfId="0" applyFont="1" applyFill="1" applyBorder="1" applyAlignment="1" applyProtection="1">
      <alignment horizontal="left" vertical="center" wrapText="1"/>
      <protection locked="0"/>
    </xf>
    <xf numFmtId="0" fontId="14" fillId="11" borderId="1" xfId="0" applyFont="1" applyFill="1" applyBorder="1" applyAlignment="1">
      <alignment horizontal="justify" vertical="center" wrapText="1"/>
    </xf>
    <xf numFmtId="0" fontId="13" fillId="32" borderId="1" xfId="0" applyFont="1" applyFill="1" applyBorder="1" applyAlignment="1" applyProtection="1">
      <alignment horizontal="center" vertical="center"/>
      <protection locked="0"/>
    </xf>
    <xf numFmtId="14" fontId="2" fillId="32" borderId="1" xfId="0" applyNumberFormat="1" applyFont="1" applyFill="1" applyBorder="1" applyAlignment="1" applyProtection="1">
      <alignment horizontal="center" vertical="center"/>
      <protection locked="0"/>
    </xf>
    <xf numFmtId="0" fontId="2" fillId="32" borderId="1" xfId="0" applyFont="1" applyFill="1" applyBorder="1" applyAlignment="1" applyProtection="1">
      <alignment horizontal="center" vertical="center" wrapText="1"/>
      <protection locked="0"/>
    </xf>
    <xf numFmtId="0" fontId="2" fillId="32" borderId="1" xfId="0" applyFont="1" applyFill="1" applyBorder="1" applyAlignment="1" applyProtection="1">
      <alignment horizontal="center" vertical="center"/>
      <protection locked="0"/>
    </xf>
    <xf numFmtId="0" fontId="22" fillId="32" borderId="1" xfId="0" applyFont="1" applyFill="1" applyBorder="1" applyAlignment="1" applyProtection="1">
      <alignment horizontal="center" vertical="center" wrapText="1"/>
      <protection locked="0"/>
    </xf>
    <xf numFmtId="0" fontId="2" fillId="32" borderId="1" xfId="0" applyFont="1" applyFill="1" applyBorder="1" applyAlignment="1" applyProtection="1">
      <alignment horizontal="center" vertical="center" wrapText="1"/>
      <protection locked="0"/>
    </xf>
    <xf numFmtId="0" fontId="5" fillId="32" borderId="1" xfId="4" applyFont="1" applyFill="1" applyBorder="1" applyAlignment="1" applyProtection="1">
      <alignment horizontal="center" vertical="center" wrapText="1"/>
    </xf>
    <xf numFmtId="0" fontId="2" fillId="32" borderId="1" xfId="0" applyFont="1" applyFill="1" applyBorder="1" applyAlignment="1" applyProtection="1">
      <alignment horizontal="center" vertical="center"/>
      <protection locked="0"/>
    </xf>
    <xf numFmtId="9" fontId="2" fillId="32" borderId="1" xfId="1" applyFont="1" applyFill="1" applyBorder="1" applyAlignment="1" applyProtection="1">
      <alignment horizontal="center" vertical="center"/>
      <protection locked="0"/>
    </xf>
    <xf numFmtId="0" fontId="33" fillId="32" borderId="1" xfId="0" applyFont="1" applyFill="1" applyBorder="1" applyAlignment="1" applyProtection="1">
      <alignment horizontal="center" vertical="center" wrapText="1"/>
      <protection locked="0"/>
    </xf>
    <xf numFmtId="14" fontId="2" fillId="15" borderId="1" xfId="0" applyNumberFormat="1" applyFont="1" applyFill="1" applyBorder="1" applyAlignment="1" applyProtection="1">
      <alignment horizontal="center" vertical="center"/>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2" fillId="15" borderId="1" xfId="0" applyFont="1" applyFill="1" applyBorder="1" applyAlignment="1" applyProtection="1">
      <alignment horizontal="center" vertical="center" wrapText="1"/>
      <protection locked="0"/>
    </xf>
    <xf numFmtId="0" fontId="2" fillId="32" borderId="1" xfId="0" applyFont="1" applyFill="1" applyBorder="1" applyAlignment="1">
      <alignment horizontal="center" vertical="center" wrapText="1"/>
    </xf>
    <xf numFmtId="0" fontId="2" fillId="32" borderId="1" xfId="0" applyFont="1" applyFill="1" applyBorder="1" applyAlignment="1" applyProtection="1">
      <alignment horizontal="center" vertical="top" wrapText="1"/>
      <protection locked="0"/>
    </xf>
    <xf numFmtId="0" fontId="2" fillId="32" borderId="1" xfId="0" applyFont="1" applyFill="1" applyBorder="1" applyAlignment="1">
      <alignment horizontal="center" vertical="top" wrapText="1"/>
    </xf>
    <xf numFmtId="0" fontId="2" fillId="0" borderId="1" xfId="0" applyFont="1" applyBorder="1" applyAlignment="1">
      <alignment horizontal="left" vertical="center" wrapText="1"/>
    </xf>
    <xf numFmtId="0" fontId="2" fillId="32"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16" borderId="1" xfId="0" applyFont="1" applyFill="1" applyBorder="1" applyAlignment="1">
      <alignment horizontal="justify" vertical="top" wrapText="1"/>
    </xf>
    <xf numFmtId="0" fontId="2" fillId="32" borderId="1" xfId="0" applyFont="1" applyFill="1" applyBorder="1" applyAlignment="1">
      <alignment horizontal="justify" vertical="top" wrapText="1"/>
    </xf>
    <xf numFmtId="0" fontId="2" fillId="0" borderId="1" xfId="0" applyFont="1" applyBorder="1" applyAlignment="1">
      <alignment horizontal="justify" vertical="top" wrapText="1"/>
    </xf>
    <xf numFmtId="0" fontId="2" fillId="32" borderId="1" xfId="0" applyFont="1" applyFill="1" applyBorder="1" applyAlignment="1" applyProtection="1">
      <alignment horizontal="center" vertical="top" wrapText="1"/>
      <protection locked="0"/>
    </xf>
    <xf numFmtId="0" fontId="34" fillId="32" borderId="1" xfId="0" applyFont="1" applyFill="1" applyBorder="1" applyAlignment="1">
      <alignment horizontal="justify" vertical="top" wrapText="1"/>
    </xf>
    <xf numFmtId="0" fontId="35" fillId="0" borderId="10" xfId="0" applyFont="1" applyBorder="1" applyAlignment="1">
      <alignment horizontal="center" vertical="center"/>
    </xf>
    <xf numFmtId="0" fontId="42" fillId="37" borderId="11" xfId="0" applyFont="1" applyFill="1" applyBorder="1" applyAlignment="1">
      <alignment horizontal="center" vertical="center" wrapText="1" readingOrder="1"/>
    </xf>
    <xf numFmtId="0" fontId="44" fillId="37" borderId="11" xfId="0" applyFont="1" applyFill="1" applyBorder="1" applyAlignment="1">
      <alignment horizontal="center" vertical="center" wrapText="1" readingOrder="1"/>
    </xf>
    <xf numFmtId="0" fontId="42" fillId="38" borderId="11" xfId="0" applyFont="1" applyFill="1" applyBorder="1" applyAlignment="1">
      <alignment horizontal="center" vertical="center" wrapText="1" readingOrder="1"/>
    </xf>
    <xf numFmtId="0" fontId="44" fillId="38" borderId="11" xfId="0" applyFont="1" applyFill="1" applyBorder="1" applyAlignment="1">
      <alignment horizontal="center" vertical="center" wrapText="1" readingOrder="1"/>
    </xf>
    <xf numFmtId="0" fontId="35" fillId="0" borderId="0" xfId="0" applyFont="1" applyBorder="1" applyAlignment="1">
      <alignment horizontal="center" vertical="center"/>
    </xf>
    <xf numFmtId="0" fontId="46" fillId="40" borderId="1" xfId="0" applyFont="1" applyFill="1" applyBorder="1" applyAlignment="1">
      <alignment horizontal="center" vertical="center"/>
    </xf>
    <xf numFmtId="0" fontId="46" fillId="40" borderId="10" xfId="0" applyFont="1" applyFill="1" applyBorder="1" applyAlignment="1">
      <alignment horizontal="center" vertical="center"/>
    </xf>
    <xf numFmtId="0" fontId="47" fillId="40" borderId="12" xfId="0" applyFont="1" applyFill="1" applyBorder="1" applyAlignment="1">
      <alignment horizontal="center" vertical="center"/>
    </xf>
    <xf numFmtId="0" fontId="48" fillId="40" borderId="13" xfId="0" applyFont="1" applyFill="1" applyBorder="1" applyAlignment="1">
      <alignment horizontal="center" vertical="center"/>
    </xf>
    <xf numFmtId="0" fontId="39" fillId="40" borderId="14" xfId="0" applyFont="1" applyFill="1" applyBorder="1" applyAlignment="1">
      <alignment horizontal="center" vertical="center"/>
    </xf>
    <xf numFmtId="0" fontId="39" fillId="40" borderId="12" xfId="0" applyFont="1" applyFill="1" applyBorder="1" applyAlignment="1">
      <alignment horizontal="center" vertical="center"/>
    </xf>
    <xf numFmtId="0" fontId="39" fillId="40" borderId="13" xfId="0" applyFont="1" applyFill="1" applyBorder="1" applyAlignment="1">
      <alignment horizontal="center" vertical="center"/>
    </xf>
    <xf numFmtId="0" fontId="0" fillId="0" borderId="15" xfId="0" applyBorder="1"/>
    <xf numFmtId="10" fontId="35" fillId="0" borderId="0" xfId="1" applyNumberFormat="1" applyFont="1" applyBorder="1" applyAlignment="1">
      <alignment horizontal="center" vertical="center"/>
    </xf>
    <xf numFmtId="10" fontId="0" fillId="0" borderId="0" xfId="1" applyNumberFormat="1" applyFont="1" applyAlignment="1">
      <alignment horizontal="center" vertical="center"/>
    </xf>
    <xf numFmtId="0" fontId="41" fillId="41" borderId="8" xfId="0" applyFont="1" applyFill="1" applyBorder="1" applyAlignment="1">
      <alignment horizontal="center" vertical="center" wrapText="1" readingOrder="1"/>
    </xf>
    <xf numFmtId="0" fontId="40" fillId="41" borderId="8" xfId="0" applyFont="1" applyFill="1" applyBorder="1" applyAlignment="1">
      <alignment horizontal="center" vertical="center" wrapText="1" readingOrder="1"/>
    </xf>
    <xf numFmtId="0" fontId="12" fillId="41" borderId="5" xfId="0" applyFont="1" applyFill="1" applyBorder="1" applyAlignment="1">
      <alignment horizontal="center" vertical="center" wrapText="1"/>
    </xf>
    <xf numFmtId="0" fontId="36" fillId="30" borderId="1" xfId="0" applyFont="1" applyFill="1" applyBorder="1" applyAlignment="1">
      <alignment horizontal="center" vertical="center" wrapText="1"/>
    </xf>
    <xf numFmtId="0" fontId="40" fillId="33" borderId="2" xfId="0" applyFont="1" applyFill="1" applyBorder="1" applyAlignment="1">
      <alignment horizontal="center" vertical="center" wrapText="1" readingOrder="1"/>
    </xf>
    <xf numFmtId="0" fontId="46" fillId="40" borderId="1" xfId="0" applyFont="1" applyFill="1" applyBorder="1" applyAlignment="1">
      <alignment horizontal="center" vertical="center"/>
    </xf>
    <xf numFmtId="0" fontId="49" fillId="33" borderId="1" xfId="0" applyFont="1" applyFill="1" applyBorder="1" applyAlignment="1">
      <alignment horizontal="center" vertical="center" wrapText="1" readingOrder="1"/>
    </xf>
    <xf numFmtId="0" fontId="49" fillId="33" borderId="2" xfId="0" applyFont="1" applyFill="1" applyBorder="1" applyAlignment="1">
      <alignment horizontal="center" vertical="center" wrapText="1" readingOrder="1"/>
    </xf>
    <xf numFmtId="0" fontId="50" fillId="41" borderId="8" xfId="0" applyFont="1" applyFill="1" applyBorder="1" applyAlignment="1">
      <alignment horizontal="center" vertical="center" wrapText="1" readingOrder="1"/>
    </xf>
    <xf numFmtId="0" fontId="49" fillId="34" borderId="8" xfId="0" applyFont="1" applyFill="1" applyBorder="1" applyAlignment="1">
      <alignment horizontal="center" vertical="center" wrapText="1" readingOrder="1"/>
    </xf>
    <xf numFmtId="0" fontId="49" fillId="15" borderId="8" xfId="0" applyFont="1" applyFill="1" applyBorder="1" applyAlignment="1">
      <alignment horizontal="center" vertical="center" wrapText="1" readingOrder="1"/>
    </xf>
    <xf numFmtId="0" fontId="49" fillId="16" borderId="8" xfId="0" applyFont="1" applyFill="1" applyBorder="1" applyAlignment="1">
      <alignment horizontal="center" vertical="center" wrapText="1" readingOrder="1"/>
    </xf>
    <xf numFmtId="0" fontId="49" fillId="36" borderId="8" xfId="0" applyFont="1" applyFill="1" applyBorder="1" applyAlignment="1">
      <alignment horizontal="center" vertical="center" wrapText="1" readingOrder="1"/>
    </xf>
    <xf numFmtId="0" fontId="36" fillId="15" borderId="1" xfId="0" applyFont="1" applyFill="1" applyBorder="1" applyAlignment="1">
      <alignment horizontal="center" vertical="center" wrapText="1"/>
    </xf>
    <xf numFmtId="0" fontId="35" fillId="0" borderId="0" xfId="0" applyFont="1" applyAlignment="1">
      <alignment horizontal="center"/>
    </xf>
    <xf numFmtId="0" fontId="51" fillId="40" borderId="0" xfId="0" applyFont="1" applyFill="1" applyAlignment="1">
      <alignment horizontal="center"/>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187">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GESTIÓN POR</a:t>
            </a:r>
            <a:r>
              <a:rPr lang="es-CO" baseline="0"/>
              <a:t> ÁREAS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'ACCIONES-OBSERVACIONES'!$D$4</c:f>
              <c:strCache>
                <c:ptCount val="1"/>
                <c:pt idx="0">
                  <c:v>ACCIONES CERRADAS </c:v>
                </c:pt>
              </c:strCache>
            </c:strRef>
          </c:tx>
          <c:spPr>
            <a:solidFill>
              <a:srgbClr val="00B050"/>
            </a:solidFill>
            <a:ln>
              <a:noFill/>
            </a:ln>
            <a:effectLst/>
          </c:spPr>
          <c:invertIfNegative val="0"/>
          <c:cat>
            <c:strRef>
              <c:f>'ACCIONES-OBSERVACIONES'!$C$5:$C$13</c:f>
              <c:strCache>
                <c:ptCount val="9"/>
                <c:pt idx="0">
                  <c:v>SECRETARIA GENERAL</c:v>
                </c:pt>
                <c:pt idx="1">
                  <c:v>UNIDAD DE BIENES Y SERVICIOS</c:v>
                </c:pt>
                <c:pt idx="2">
                  <c:v>UNIDAD DE TALENTO HUMANO</c:v>
                </c:pt>
                <c:pt idx="3">
                  <c:v>SISTEMAS</c:v>
                </c:pt>
                <c:pt idx="4">
                  <c:v>UNIDAD FINANCIERA Y CONTABLE </c:v>
                </c:pt>
                <c:pt idx="5">
                  <c:v>ATENCIÓN AL CLIENTE Y COMUNICACIONES</c:v>
                </c:pt>
                <c:pt idx="6">
                  <c:v>SUBGERENCIA COMERCIAL</c:v>
                </c:pt>
                <c:pt idx="7">
                  <c:v>UNIDAD DE APUESTAS Y CONTROL DE JUEGOS</c:v>
                </c:pt>
                <c:pt idx="8">
                  <c:v>UNIDAD DE LOTERÍAS</c:v>
                </c:pt>
              </c:strCache>
            </c:strRef>
          </c:cat>
          <c:val>
            <c:numRef>
              <c:f>'ACCIONES-OBSERVACIONES'!$D$5:$D$13</c:f>
              <c:numCache>
                <c:formatCode>General</c:formatCode>
                <c:ptCount val="9"/>
                <c:pt idx="0">
                  <c:v>29</c:v>
                </c:pt>
                <c:pt idx="1">
                  <c:v>18</c:v>
                </c:pt>
                <c:pt idx="2">
                  <c:v>2</c:v>
                </c:pt>
                <c:pt idx="3">
                  <c:v>5</c:v>
                </c:pt>
                <c:pt idx="4">
                  <c:v>6</c:v>
                </c:pt>
                <c:pt idx="5">
                  <c:v>3</c:v>
                </c:pt>
                <c:pt idx="6">
                  <c:v>4</c:v>
                </c:pt>
                <c:pt idx="8">
                  <c:v>20</c:v>
                </c:pt>
              </c:numCache>
            </c:numRef>
          </c:val>
          <c:extLst>
            <c:ext xmlns:c16="http://schemas.microsoft.com/office/drawing/2014/chart" uri="{C3380CC4-5D6E-409C-BE32-E72D297353CC}">
              <c16:uniqueId val="{00000000-5218-4F6E-BBA2-AC552DDC2156}"/>
            </c:ext>
          </c:extLst>
        </c:ser>
        <c:ser>
          <c:idx val="1"/>
          <c:order val="1"/>
          <c:tx>
            <c:strRef>
              <c:f>'ACCIONES-OBSERVACIONES'!$E$4</c:f>
              <c:strCache>
                <c:ptCount val="1"/>
                <c:pt idx="0">
                  <c:v>ACCIONES INCUMPLIDAS</c:v>
                </c:pt>
              </c:strCache>
            </c:strRef>
          </c:tx>
          <c:spPr>
            <a:solidFill>
              <a:srgbClr val="FF0000"/>
            </a:solidFill>
            <a:ln>
              <a:noFill/>
            </a:ln>
            <a:effectLst/>
          </c:spPr>
          <c:invertIfNegative val="0"/>
          <c:cat>
            <c:strRef>
              <c:f>'ACCIONES-OBSERVACIONES'!$C$5:$C$13</c:f>
              <c:strCache>
                <c:ptCount val="9"/>
                <c:pt idx="0">
                  <c:v>SECRETARIA GENERAL</c:v>
                </c:pt>
                <c:pt idx="1">
                  <c:v>UNIDAD DE BIENES Y SERVICIOS</c:v>
                </c:pt>
                <c:pt idx="2">
                  <c:v>UNIDAD DE TALENTO HUMANO</c:v>
                </c:pt>
                <c:pt idx="3">
                  <c:v>SISTEMAS</c:v>
                </c:pt>
                <c:pt idx="4">
                  <c:v>UNIDAD FINANCIERA Y CONTABLE </c:v>
                </c:pt>
                <c:pt idx="5">
                  <c:v>ATENCIÓN AL CLIENTE Y COMUNICACIONES</c:v>
                </c:pt>
                <c:pt idx="6">
                  <c:v>SUBGERENCIA COMERCIAL</c:v>
                </c:pt>
                <c:pt idx="7">
                  <c:v>UNIDAD DE APUESTAS Y CONTROL DE JUEGOS</c:v>
                </c:pt>
                <c:pt idx="8">
                  <c:v>UNIDAD DE LOTERÍAS</c:v>
                </c:pt>
              </c:strCache>
            </c:strRef>
          </c:cat>
          <c:val>
            <c:numRef>
              <c:f>'ACCIONES-OBSERVACIONES'!$E$5:$E$13</c:f>
              <c:numCache>
                <c:formatCode>General</c:formatCode>
                <c:ptCount val="9"/>
                <c:pt idx="3">
                  <c:v>14</c:v>
                </c:pt>
                <c:pt idx="4">
                  <c:v>2</c:v>
                </c:pt>
                <c:pt idx="5">
                  <c:v>3</c:v>
                </c:pt>
                <c:pt idx="7">
                  <c:v>3</c:v>
                </c:pt>
                <c:pt idx="8">
                  <c:v>2</c:v>
                </c:pt>
              </c:numCache>
            </c:numRef>
          </c:val>
          <c:extLst>
            <c:ext xmlns:c16="http://schemas.microsoft.com/office/drawing/2014/chart" uri="{C3380CC4-5D6E-409C-BE32-E72D297353CC}">
              <c16:uniqueId val="{00000001-5218-4F6E-BBA2-AC552DDC2156}"/>
            </c:ext>
          </c:extLst>
        </c:ser>
        <c:ser>
          <c:idx val="2"/>
          <c:order val="2"/>
          <c:tx>
            <c:strRef>
              <c:f>'ACCIONES-OBSERVACIONES'!$F$4</c:f>
              <c:strCache>
                <c:ptCount val="1"/>
                <c:pt idx="0">
                  <c:v> EN EJECUCIÓN</c:v>
                </c:pt>
              </c:strCache>
            </c:strRef>
          </c:tx>
          <c:spPr>
            <a:solidFill>
              <a:srgbClr val="FFFF00"/>
            </a:solidFill>
            <a:ln>
              <a:noFill/>
            </a:ln>
            <a:effectLst/>
          </c:spPr>
          <c:invertIfNegative val="0"/>
          <c:cat>
            <c:strRef>
              <c:f>'ACCIONES-OBSERVACIONES'!$C$5:$C$13</c:f>
              <c:strCache>
                <c:ptCount val="9"/>
                <c:pt idx="0">
                  <c:v>SECRETARIA GENERAL</c:v>
                </c:pt>
                <c:pt idx="1">
                  <c:v>UNIDAD DE BIENES Y SERVICIOS</c:v>
                </c:pt>
                <c:pt idx="2">
                  <c:v>UNIDAD DE TALENTO HUMANO</c:v>
                </c:pt>
                <c:pt idx="3">
                  <c:v>SISTEMAS</c:v>
                </c:pt>
                <c:pt idx="4">
                  <c:v>UNIDAD FINANCIERA Y CONTABLE </c:v>
                </c:pt>
                <c:pt idx="5">
                  <c:v>ATENCIÓN AL CLIENTE Y COMUNICACIONES</c:v>
                </c:pt>
                <c:pt idx="6">
                  <c:v>SUBGERENCIA COMERCIAL</c:v>
                </c:pt>
                <c:pt idx="7">
                  <c:v>UNIDAD DE APUESTAS Y CONTROL DE JUEGOS</c:v>
                </c:pt>
                <c:pt idx="8">
                  <c:v>UNIDAD DE LOTERÍAS</c:v>
                </c:pt>
              </c:strCache>
            </c:strRef>
          </c:cat>
          <c:val>
            <c:numRef>
              <c:f>'ACCIONES-OBSERVACIONES'!$F$5:$F$13</c:f>
              <c:numCache>
                <c:formatCode>General</c:formatCode>
                <c:ptCount val="9"/>
                <c:pt idx="0">
                  <c:v>4</c:v>
                </c:pt>
                <c:pt idx="1">
                  <c:v>15</c:v>
                </c:pt>
                <c:pt idx="4">
                  <c:v>8</c:v>
                </c:pt>
                <c:pt idx="6">
                  <c:v>4</c:v>
                </c:pt>
                <c:pt idx="7">
                  <c:v>5</c:v>
                </c:pt>
                <c:pt idx="8">
                  <c:v>18</c:v>
                </c:pt>
              </c:numCache>
            </c:numRef>
          </c:val>
          <c:extLst>
            <c:ext xmlns:c16="http://schemas.microsoft.com/office/drawing/2014/chart" uri="{C3380CC4-5D6E-409C-BE32-E72D297353CC}">
              <c16:uniqueId val="{00000002-5218-4F6E-BBA2-AC552DDC2156}"/>
            </c:ext>
          </c:extLst>
        </c:ser>
        <c:ser>
          <c:idx val="3"/>
          <c:order val="3"/>
          <c:tx>
            <c:strRef>
              <c:f>'ACCIONES-OBSERVACIONES'!$G$4</c:f>
              <c:strCache>
                <c:ptCount val="1"/>
                <c:pt idx="0">
                  <c:v>NO REP. AVANCES</c:v>
                </c:pt>
              </c:strCache>
            </c:strRef>
          </c:tx>
          <c:spPr>
            <a:solidFill>
              <a:srgbClr val="FFC000"/>
            </a:solidFill>
            <a:ln>
              <a:noFill/>
            </a:ln>
            <a:effectLst/>
          </c:spPr>
          <c:invertIfNegative val="0"/>
          <c:cat>
            <c:strRef>
              <c:f>'ACCIONES-OBSERVACIONES'!$C$5:$C$13</c:f>
              <c:strCache>
                <c:ptCount val="9"/>
                <c:pt idx="0">
                  <c:v>SECRETARIA GENERAL</c:v>
                </c:pt>
                <c:pt idx="1">
                  <c:v>UNIDAD DE BIENES Y SERVICIOS</c:v>
                </c:pt>
                <c:pt idx="2">
                  <c:v>UNIDAD DE TALENTO HUMANO</c:v>
                </c:pt>
                <c:pt idx="3">
                  <c:v>SISTEMAS</c:v>
                </c:pt>
                <c:pt idx="4">
                  <c:v>UNIDAD FINANCIERA Y CONTABLE </c:v>
                </c:pt>
                <c:pt idx="5">
                  <c:v>ATENCIÓN AL CLIENTE Y COMUNICACIONES</c:v>
                </c:pt>
                <c:pt idx="6">
                  <c:v>SUBGERENCIA COMERCIAL</c:v>
                </c:pt>
                <c:pt idx="7">
                  <c:v>UNIDAD DE APUESTAS Y CONTROL DE JUEGOS</c:v>
                </c:pt>
                <c:pt idx="8">
                  <c:v>UNIDAD DE LOTERÍAS</c:v>
                </c:pt>
              </c:strCache>
            </c:strRef>
          </c:cat>
          <c:val>
            <c:numRef>
              <c:f>'ACCIONES-OBSERVACIONES'!$G$5:$G$13</c:f>
              <c:numCache>
                <c:formatCode>General</c:formatCode>
                <c:ptCount val="9"/>
                <c:pt idx="1">
                  <c:v>5</c:v>
                </c:pt>
                <c:pt idx="2">
                  <c:v>1</c:v>
                </c:pt>
                <c:pt idx="5">
                  <c:v>6</c:v>
                </c:pt>
                <c:pt idx="8">
                  <c:v>2</c:v>
                </c:pt>
              </c:numCache>
            </c:numRef>
          </c:val>
          <c:extLst>
            <c:ext xmlns:c16="http://schemas.microsoft.com/office/drawing/2014/chart" uri="{C3380CC4-5D6E-409C-BE32-E72D297353CC}">
              <c16:uniqueId val="{00000003-5218-4F6E-BBA2-AC552DDC2156}"/>
            </c:ext>
          </c:extLst>
        </c:ser>
        <c:dLbls>
          <c:showLegendKey val="0"/>
          <c:showVal val="0"/>
          <c:showCatName val="0"/>
          <c:showSerName val="0"/>
          <c:showPercent val="0"/>
          <c:showBubbleSize val="0"/>
        </c:dLbls>
        <c:gapWidth val="150"/>
        <c:overlap val="100"/>
        <c:axId val="1885122288"/>
        <c:axId val="1885123952"/>
      </c:barChart>
      <c:catAx>
        <c:axId val="1885122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85123952"/>
        <c:crosses val="autoZero"/>
        <c:auto val="1"/>
        <c:lblAlgn val="ctr"/>
        <c:lblOffset val="100"/>
        <c:noMultiLvlLbl val="0"/>
      </c:catAx>
      <c:valAx>
        <c:axId val="1885123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8512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GESTIÓN</a:t>
            </a:r>
            <a:r>
              <a:rPr lang="es-CO" baseline="0"/>
              <a:t> OBSERVACIONES POR ÁREA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1"/>
          <c:order val="0"/>
          <c:tx>
            <c:strRef>
              <c:f>'ACCIONES-OBSERVACIONES'!$E$16</c:f>
              <c:strCache>
                <c:ptCount val="1"/>
                <c:pt idx="0">
                  <c:v>N° OBSERVACIONES CERRADAS</c:v>
                </c:pt>
              </c:strCache>
            </c:strRef>
          </c:tx>
          <c:spPr>
            <a:solidFill>
              <a:srgbClr val="00B050"/>
            </a:solidFill>
            <a:ln>
              <a:noFill/>
            </a:ln>
            <a:effectLst/>
          </c:spPr>
          <c:invertIfNegative val="0"/>
          <c:cat>
            <c:strRef>
              <c:f>'ACCIONES-OBSERVACIONES'!$C$17:$C$25</c:f>
              <c:strCache>
                <c:ptCount val="9"/>
                <c:pt idx="0">
                  <c:v>SECRETARIA GENERAL</c:v>
                </c:pt>
                <c:pt idx="1">
                  <c:v>UNIDAD DE BIENES Y SERVICIOS</c:v>
                </c:pt>
                <c:pt idx="2">
                  <c:v>UNIDAD DE TALENTO HUMANO</c:v>
                </c:pt>
                <c:pt idx="3">
                  <c:v>SISTEMAS</c:v>
                </c:pt>
                <c:pt idx="4">
                  <c:v>UNIDAD FINANCIERA Y CONTABLE </c:v>
                </c:pt>
                <c:pt idx="5">
                  <c:v>ATENCIÓN AL CLIENTE Y COMUNICACIONES</c:v>
                </c:pt>
                <c:pt idx="6">
                  <c:v>SUBGERENCIA COMERCIAL</c:v>
                </c:pt>
                <c:pt idx="7">
                  <c:v>UNIDAD DE APUESTAS Y CONTROL DE JUEGOS</c:v>
                </c:pt>
                <c:pt idx="8">
                  <c:v>UNIDAD DE LOTERÍAS</c:v>
                </c:pt>
              </c:strCache>
            </c:strRef>
          </c:cat>
          <c:val>
            <c:numRef>
              <c:f>'ACCIONES-OBSERVACIONES'!$E$17:$E$25</c:f>
              <c:numCache>
                <c:formatCode>General</c:formatCode>
                <c:ptCount val="9"/>
                <c:pt idx="0">
                  <c:v>29</c:v>
                </c:pt>
                <c:pt idx="1">
                  <c:v>18</c:v>
                </c:pt>
                <c:pt idx="2">
                  <c:v>2</c:v>
                </c:pt>
                <c:pt idx="3">
                  <c:v>20</c:v>
                </c:pt>
                <c:pt idx="4">
                  <c:v>6</c:v>
                </c:pt>
                <c:pt idx="5">
                  <c:v>3</c:v>
                </c:pt>
                <c:pt idx="6">
                  <c:v>4</c:v>
                </c:pt>
                <c:pt idx="8">
                  <c:v>4</c:v>
                </c:pt>
              </c:numCache>
            </c:numRef>
          </c:val>
          <c:extLst>
            <c:ext xmlns:c16="http://schemas.microsoft.com/office/drawing/2014/chart" uri="{C3380CC4-5D6E-409C-BE32-E72D297353CC}">
              <c16:uniqueId val="{00000001-11A9-49AC-8801-91833FEB64FC}"/>
            </c:ext>
          </c:extLst>
        </c:ser>
        <c:ser>
          <c:idx val="2"/>
          <c:order val="1"/>
          <c:tx>
            <c:strRef>
              <c:f>'ACCIONES-OBSERVACIONES'!$F$16</c:f>
              <c:strCache>
                <c:ptCount val="1"/>
                <c:pt idx="0">
                  <c:v>N° OBSERVACIONES ABIERTAS</c:v>
                </c:pt>
              </c:strCache>
            </c:strRef>
          </c:tx>
          <c:spPr>
            <a:solidFill>
              <a:srgbClr val="FF0000"/>
            </a:solidFill>
            <a:ln>
              <a:noFill/>
            </a:ln>
            <a:effectLst/>
          </c:spPr>
          <c:invertIfNegative val="0"/>
          <c:cat>
            <c:strRef>
              <c:f>'ACCIONES-OBSERVACIONES'!$C$17:$C$25</c:f>
              <c:strCache>
                <c:ptCount val="9"/>
                <c:pt idx="0">
                  <c:v>SECRETARIA GENERAL</c:v>
                </c:pt>
                <c:pt idx="1">
                  <c:v>UNIDAD DE BIENES Y SERVICIOS</c:v>
                </c:pt>
                <c:pt idx="2">
                  <c:v>UNIDAD DE TALENTO HUMANO</c:v>
                </c:pt>
                <c:pt idx="3">
                  <c:v>SISTEMAS</c:v>
                </c:pt>
                <c:pt idx="4">
                  <c:v>UNIDAD FINANCIERA Y CONTABLE </c:v>
                </c:pt>
                <c:pt idx="5">
                  <c:v>ATENCIÓN AL CLIENTE Y COMUNICACIONES</c:v>
                </c:pt>
                <c:pt idx="6">
                  <c:v>SUBGERENCIA COMERCIAL</c:v>
                </c:pt>
                <c:pt idx="7">
                  <c:v>UNIDAD DE APUESTAS Y CONTROL DE JUEGOS</c:v>
                </c:pt>
                <c:pt idx="8">
                  <c:v>UNIDAD DE LOTERÍAS</c:v>
                </c:pt>
              </c:strCache>
            </c:strRef>
          </c:cat>
          <c:val>
            <c:numRef>
              <c:f>'ACCIONES-OBSERVACIONES'!$F$17:$F$25</c:f>
              <c:numCache>
                <c:formatCode>General</c:formatCode>
                <c:ptCount val="9"/>
                <c:pt idx="0">
                  <c:v>4</c:v>
                </c:pt>
                <c:pt idx="1">
                  <c:v>22</c:v>
                </c:pt>
                <c:pt idx="2">
                  <c:v>9</c:v>
                </c:pt>
                <c:pt idx="3">
                  <c:v>58</c:v>
                </c:pt>
                <c:pt idx="4">
                  <c:v>17</c:v>
                </c:pt>
                <c:pt idx="5">
                  <c:v>9</c:v>
                </c:pt>
                <c:pt idx="6">
                  <c:v>4</c:v>
                </c:pt>
                <c:pt idx="7">
                  <c:v>8</c:v>
                </c:pt>
                <c:pt idx="8">
                  <c:v>10</c:v>
                </c:pt>
              </c:numCache>
            </c:numRef>
          </c:val>
          <c:extLst>
            <c:ext xmlns:c16="http://schemas.microsoft.com/office/drawing/2014/chart" uri="{C3380CC4-5D6E-409C-BE32-E72D297353CC}">
              <c16:uniqueId val="{00000002-11A9-49AC-8801-91833FEB64FC}"/>
            </c:ext>
          </c:extLst>
        </c:ser>
        <c:dLbls>
          <c:showLegendKey val="0"/>
          <c:showVal val="0"/>
          <c:showCatName val="0"/>
          <c:showSerName val="0"/>
          <c:showPercent val="0"/>
          <c:showBubbleSize val="0"/>
        </c:dLbls>
        <c:gapWidth val="150"/>
        <c:overlap val="100"/>
        <c:axId val="1217350288"/>
        <c:axId val="1217352368"/>
      </c:barChart>
      <c:catAx>
        <c:axId val="1217350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7352368"/>
        <c:crosses val="autoZero"/>
        <c:auto val="1"/>
        <c:lblAlgn val="ctr"/>
        <c:lblOffset val="100"/>
        <c:noMultiLvlLbl val="0"/>
      </c:catAx>
      <c:valAx>
        <c:axId val="1217352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7350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114300</xdr:colOff>
      <xdr:row>1</xdr:row>
      <xdr:rowOff>23812</xdr:rowOff>
    </xdr:from>
    <xdr:to>
      <xdr:col>14</xdr:col>
      <xdr:colOff>114300</xdr:colOff>
      <xdr:row>12</xdr:row>
      <xdr:rowOff>138112</xdr:rowOff>
    </xdr:to>
    <xdr:graphicFrame macro="">
      <xdr:nvGraphicFramePr>
        <xdr:cNvPr id="9" name="Gráfico 8">
          <a:extLst>
            <a:ext uri="{FF2B5EF4-FFF2-40B4-BE49-F238E27FC236}">
              <a16:creationId xmlns:a16="http://schemas.microsoft.com/office/drawing/2014/main" id="{922EB1D8-9BAE-4252-A210-09A3831CBB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176212</xdr:colOff>
      <xdr:row>15</xdr:row>
      <xdr:rowOff>14287</xdr:rowOff>
    </xdr:from>
    <xdr:to>
      <xdr:col>12</xdr:col>
      <xdr:colOff>176212</xdr:colOff>
      <xdr:row>26</xdr:row>
      <xdr:rowOff>138112</xdr:rowOff>
    </xdr:to>
    <xdr:graphicFrame macro="">
      <xdr:nvGraphicFramePr>
        <xdr:cNvPr id="10" name="Gráfico 9">
          <a:extLst>
            <a:ext uri="{FF2B5EF4-FFF2-40B4-BE49-F238E27FC236}">
              <a16:creationId xmlns:a16="http://schemas.microsoft.com/office/drawing/2014/main" id="{38808010-38BD-47D6-831B-ECACA88F2E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08"/>
  <sheetViews>
    <sheetView zoomScale="73" zoomScaleNormal="73" workbookViewId="0">
      <pane xSplit="13" ySplit="4" topLeftCell="N5" activePane="bottomRight" state="frozen"/>
      <selection pane="topRight" activeCell="N1" sqref="N1"/>
      <selection pane="bottomLeft" activeCell="A5" sqref="A5"/>
      <selection pane="bottomRight" activeCell="AG208" sqref="AG208"/>
    </sheetView>
  </sheetViews>
  <sheetFormatPr baseColWidth="10" defaultRowHeight="12" outlineLevelCol="2" x14ac:dyDescent="0.25"/>
  <cols>
    <col min="1" max="8" width="11.42578125" style="98"/>
    <col min="9" max="9" width="83.140625" style="98" customWidth="1"/>
    <col min="10" max="25" width="11.42578125" style="98"/>
    <col min="26" max="26" width="26.5703125" style="98" customWidth="1"/>
    <col min="27" max="31" width="11.42578125" style="98"/>
    <col min="32" max="33" width="12.85546875" style="98" customWidth="1"/>
    <col min="34" max="34" width="11.42578125" style="98" customWidth="1" outlineLevel="1"/>
    <col min="35" max="35" width="22" style="98" customWidth="1" outlineLevel="1"/>
    <col min="36" max="39" width="11.42578125" style="98" customWidth="1" outlineLevel="1"/>
    <col min="40" max="40" width="18.85546875" style="98" customWidth="1" outlineLevel="1"/>
    <col min="41" max="42" width="11.42578125" style="98" customWidth="1" outlineLevel="1"/>
    <col min="43" max="60" width="11.42578125" style="98" hidden="1" customWidth="1" outlineLevel="2"/>
    <col min="61" max="61" width="13.85546875" style="98" hidden="1" customWidth="1" outlineLevel="2"/>
    <col min="62" max="62" width="11.42578125" style="98" outlineLevel="1" collapsed="1"/>
    <col min="63" max="16384" width="11.42578125" style="98"/>
  </cols>
  <sheetData>
    <row r="1" spans="1:64" x14ac:dyDescent="0.25">
      <c r="A1" s="90" t="s">
        <v>0</v>
      </c>
      <c r="B1" s="90"/>
      <c r="C1" s="90"/>
      <c r="D1" s="90"/>
      <c r="E1" s="90"/>
      <c r="F1" s="90"/>
      <c r="G1" s="90"/>
      <c r="H1" s="90"/>
      <c r="I1" s="90"/>
      <c r="J1" s="91" t="s">
        <v>1</v>
      </c>
      <c r="K1" s="91"/>
      <c r="L1" s="91"/>
      <c r="M1" s="91"/>
      <c r="N1" s="91"/>
      <c r="O1" s="91"/>
      <c r="P1" s="91"/>
      <c r="Q1" s="91"/>
      <c r="R1" s="91"/>
      <c r="S1" s="91"/>
      <c r="T1" s="91"/>
      <c r="U1" s="91"/>
      <c r="V1" s="91"/>
      <c r="W1" s="91"/>
      <c r="X1" s="92"/>
      <c r="Y1" s="93" t="s">
        <v>79</v>
      </c>
      <c r="Z1" s="93"/>
      <c r="AA1" s="93"/>
      <c r="AB1" s="93"/>
      <c r="AC1" s="93"/>
      <c r="AD1" s="93"/>
      <c r="AE1" s="93"/>
      <c r="AF1" s="93"/>
      <c r="AG1" s="93"/>
      <c r="AH1" s="94" t="s">
        <v>75</v>
      </c>
      <c r="AI1" s="94"/>
      <c r="AJ1" s="94"/>
      <c r="AK1" s="94"/>
      <c r="AL1" s="94"/>
      <c r="AM1" s="94"/>
      <c r="AN1" s="94"/>
      <c r="AO1" s="94"/>
      <c r="AP1" s="94"/>
      <c r="AQ1" s="95" t="s">
        <v>76</v>
      </c>
      <c r="AR1" s="95"/>
      <c r="AS1" s="95"/>
      <c r="AT1" s="95"/>
      <c r="AU1" s="95"/>
      <c r="AV1" s="95"/>
      <c r="AW1" s="95"/>
      <c r="AX1" s="95"/>
      <c r="AY1" s="95"/>
      <c r="AZ1" s="96" t="s">
        <v>78</v>
      </c>
      <c r="BA1" s="96"/>
      <c r="BB1" s="96"/>
      <c r="BC1" s="96"/>
      <c r="BD1" s="96"/>
      <c r="BE1" s="96"/>
      <c r="BF1" s="96"/>
      <c r="BG1" s="96"/>
      <c r="BH1" s="96"/>
      <c r="BI1" s="97" t="s">
        <v>2</v>
      </c>
      <c r="BJ1" s="97"/>
      <c r="BK1" s="97"/>
      <c r="BL1" s="97"/>
    </row>
    <row r="2" spans="1:64" ht="15" customHeight="1" x14ac:dyDescent="0.25">
      <c r="A2" s="99" t="s">
        <v>3</v>
      </c>
      <c r="B2" s="99" t="s">
        <v>4</v>
      </c>
      <c r="C2" s="99" t="s">
        <v>5</v>
      </c>
      <c r="D2" s="99" t="s">
        <v>6</v>
      </c>
      <c r="E2" s="99" t="s">
        <v>7</v>
      </c>
      <c r="F2" s="99" t="s">
        <v>8</v>
      </c>
      <c r="G2" s="99" t="s">
        <v>9</v>
      </c>
      <c r="H2" s="99" t="s">
        <v>10</v>
      </c>
      <c r="I2" s="99" t="s">
        <v>11</v>
      </c>
      <c r="J2" s="100" t="s">
        <v>12</v>
      </c>
      <c r="K2" s="91" t="s">
        <v>13</v>
      </c>
      <c r="L2" s="91"/>
      <c r="M2" s="91"/>
      <c r="N2" s="100" t="s">
        <v>14</v>
      </c>
      <c r="O2" s="100" t="s">
        <v>15</v>
      </c>
      <c r="P2" s="100" t="s">
        <v>16</v>
      </c>
      <c r="Q2" s="100" t="s">
        <v>17</v>
      </c>
      <c r="R2" s="100" t="s">
        <v>18</v>
      </c>
      <c r="S2" s="100" t="s">
        <v>19</v>
      </c>
      <c r="T2" s="100" t="s">
        <v>20</v>
      </c>
      <c r="U2" s="100" t="s">
        <v>21</v>
      </c>
      <c r="V2" s="100" t="s">
        <v>22</v>
      </c>
      <c r="W2" s="100" t="s">
        <v>23</v>
      </c>
      <c r="X2" s="101"/>
      <c r="Y2" s="102" t="s">
        <v>74</v>
      </c>
      <c r="Z2" s="102" t="s">
        <v>24</v>
      </c>
      <c r="AA2" s="102" t="s">
        <v>25</v>
      </c>
      <c r="AB2" s="102" t="s">
        <v>26</v>
      </c>
      <c r="AC2" s="102" t="s">
        <v>70</v>
      </c>
      <c r="AD2" s="102" t="s">
        <v>27</v>
      </c>
      <c r="AE2" s="102" t="s">
        <v>28</v>
      </c>
      <c r="AF2" s="102" t="s">
        <v>29</v>
      </c>
      <c r="AG2" s="103"/>
      <c r="AH2" s="104" t="s">
        <v>30</v>
      </c>
      <c r="AI2" s="104" t="s">
        <v>31</v>
      </c>
      <c r="AJ2" s="104" t="s">
        <v>32</v>
      </c>
      <c r="AK2" s="104" t="s">
        <v>33</v>
      </c>
      <c r="AL2" s="104" t="s">
        <v>71</v>
      </c>
      <c r="AM2" s="104" t="s">
        <v>34</v>
      </c>
      <c r="AN2" s="104" t="s">
        <v>35</v>
      </c>
      <c r="AO2" s="104" t="s">
        <v>36</v>
      </c>
      <c r="AP2" s="105"/>
      <c r="AQ2" s="106" t="s">
        <v>37</v>
      </c>
      <c r="AR2" s="106" t="s">
        <v>38</v>
      </c>
      <c r="AS2" s="106" t="s">
        <v>39</v>
      </c>
      <c r="AT2" s="106" t="s">
        <v>40</v>
      </c>
      <c r="AU2" s="106" t="s">
        <v>72</v>
      </c>
      <c r="AV2" s="106" t="s">
        <v>41</v>
      </c>
      <c r="AW2" s="106" t="s">
        <v>42</v>
      </c>
      <c r="AX2" s="106" t="s">
        <v>43</v>
      </c>
      <c r="AY2" s="107"/>
      <c r="AZ2" s="99" t="s">
        <v>37</v>
      </c>
      <c r="BA2" s="99" t="s">
        <v>38</v>
      </c>
      <c r="BB2" s="99" t="s">
        <v>39</v>
      </c>
      <c r="BC2" s="99" t="s">
        <v>40</v>
      </c>
      <c r="BD2" s="99" t="s">
        <v>73</v>
      </c>
      <c r="BE2" s="99" t="s">
        <v>41</v>
      </c>
      <c r="BF2" s="99" t="s">
        <v>42</v>
      </c>
      <c r="BG2" s="99" t="s">
        <v>43</v>
      </c>
      <c r="BH2" s="99" t="s">
        <v>44</v>
      </c>
      <c r="BI2" s="108" t="s">
        <v>77</v>
      </c>
      <c r="BJ2" s="108" t="s">
        <v>45</v>
      </c>
      <c r="BK2" s="108" t="s">
        <v>46</v>
      </c>
      <c r="BL2" s="109" t="s">
        <v>47</v>
      </c>
    </row>
    <row r="3" spans="1:64" ht="71.25" customHeight="1" x14ac:dyDescent="0.25">
      <c r="A3" s="99"/>
      <c r="B3" s="99"/>
      <c r="C3" s="99"/>
      <c r="D3" s="99"/>
      <c r="E3" s="99"/>
      <c r="F3" s="99"/>
      <c r="G3" s="99"/>
      <c r="H3" s="99"/>
      <c r="I3" s="99"/>
      <c r="J3" s="100"/>
      <c r="K3" s="101" t="s">
        <v>48</v>
      </c>
      <c r="L3" s="101" t="s">
        <v>68</v>
      </c>
      <c r="M3" s="101" t="s">
        <v>69</v>
      </c>
      <c r="N3" s="100"/>
      <c r="O3" s="100"/>
      <c r="P3" s="100"/>
      <c r="Q3" s="100"/>
      <c r="R3" s="100"/>
      <c r="S3" s="100"/>
      <c r="T3" s="100"/>
      <c r="U3" s="100"/>
      <c r="V3" s="100"/>
      <c r="W3" s="100"/>
      <c r="X3" s="101" t="s">
        <v>80</v>
      </c>
      <c r="Y3" s="102"/>
      <c r="Z3" s="102"/>
      <c r="AA3" s="102"/>
      <c r="AB3" s="102"/>
      <c r="AC3" s="102"/>
      <c r="AD3" s="102"/>
      <c r="AE3" s="102"/>
      <c r="AF3" s="102"/>
      <c r="AG3" s="103" t="s">
        <v>44</v>
      </c>
      <c r="AH3" s="104"/>
      <c r="AI3" s="104"/>
      <c r="AJ3" s="104"/>
      <c r="AK3" s="104"/>
      <c r="AL3" s="104"/>
      <c r="AM3" s="104"/>
      <c r="AN3" s="104"/>
      <c r="AO3" s="104"/>
      <c r="AP3" s="105" t="s">
        <v>44</v>
      </c>
      <c r="AQ3" s="106"/>
      <c r="AR3" s="106"/>
      <c r="AS3" s="106"/>
      <c r="AT3" s="106"/>
      <c r="AU3" s="106"/>
      <c r="AV3" s="106"/>
      <c r="AW3" s="106"/>
      <c r="AX3" s="106"/>
      <c r="AY3" s="107" t="s">
        <v>44</v>
      </c>
      <c r="AZ3" s="99"/>
      <c r="BA3" s="99"/>
      <c r="BB3" s="99"/>
      <c r="BC3" s="99"/>
      <c r="BD3" s="99"/>
      <c r="BE3" s="99"/>
      <c r="BF3" s="99"/>
      <c r="BG3" s="99"/>
      <c r="BH3" s="99"/>
      <c r="BI3" s="108"/>
      <c r="BJ3" s="108"/>
      <c r="BK3" s="108"/>
      <c r="BL3" s="109"/>
    </row>
    <row r="4" spans="1:64" ht="120" x14ac:dyDescent="0.25">
      <c r="A4" s="110" t="s">
        <v>49</v>
      </c>
      <c r="B4" s="110" t="s">
        <v>50</v>
      </c>
      <c r="C4" s="110" t="s">
        <v>51</v>
      </c>
      <c r="D4" s="110" t="s">
        <v>52</v>
      </c>
      <c r="E4" s="110" t="s">
        <v>53</v>
      </c>
      <c r="F4" s="110" t="s">
        <v>50</v>
      </c>
      <c r="G4" s="110" t="s">
        <v>54</v>
      </c>
      <c r="H4" s="110" t="s">
        <v>51</v>
      </c>
      <c r="I4" s="110" t="s">
        <v>55</v>
      </c>
      <c r="J4" s="111" t="s">
        <v>56</v>
      </c>
      <c r="K4" s="111" t="s">
        <v>57</v>
      </c>
      <c r="L4" s="111"/>
      <c r="M4" s="111" t="s">
        <v>58</v>
      </c>
      <c r="N4" s="111" t="s">
        <v>51</v>
      </c>
      <c r="O4" s="111" t="s">
        <v>59</v>
      </c>
      <c r="P4" s="111" t="s">
        <v>51</v>
      </c>
      <c r="Q4" s="111" t="s">
        <v>59</v>
      </c>
      <c r="R4" s="111" t="s">
        <v>60</v>
      </c>
      <c r="S4" s="111" t="s">
        <v>61</v>
      </c>
      <c r="T4" s="111" t="s">
        <v>51</v>
      </c>
      <c r="U4" s="111" t="s">
        <v>62</v>
      </c>
      <c r="V4" s="111" t="s">
        <v>50</v>
      </c>
      <c r="W4" s="111" t="s">
        <v>50</v>
      </c>
      <c r="X4" s="111" t="s">
        <v>50</v>
      </c>
      <c r="Y4" s="112" t="s">
        <v>50</v>
      </c>
      <c r="Z4" s="112" t="s">
        <v>63</v>
      </c>
      <c r="AA4" s="112" t="s">
        <v>64</v>
      </c>
      <c r="AB4" s="112" t="s">
        <v>65</v>
      </c>
      <c r="AC4" s="112" t="s">
        <v>65</v>
      </c>
      <c r="AD4" s="112" t="s">
        <v>59</v>
      </c>
      <c r="AE4" s="112" t="s">
        <v>66</v>
      </c>
      <c r="AF4" s="112" t="s">
        <v>51</v>
      </c>
      <c r="AG4" s="112"/>
      <c r="AH4" s="113" t="s">
        <v>50</v>
      </c>
      <c r="AI4" s="113" t="s">
        <v>63</v>
      </c>
      <c r="AJ4" s="113" t="s">
        <v>64</v>
      </c>
      <c r="AK4" s="113" t="s">
        <v>65</v>
      </c>
      <c r="AL4" s="113" t="s">
        <v>65</v>
      </c>
      <c r="AM4" s="113" t="s">
        <v>59</v>
      </c>
      <c r="AN4" s="113" t="s">
        <v>66</v>
      </c>
      <c r="AO4" s="113" t="s">
        <v>51</v>
      </c>
      <c r="AP4" s="113"/>
      <c r="AQ4" s="114" t="s">
        <v>50</v>
      </c>
      <c r="AR4" s="114" t="s">
        <v>63</v>
      </c>
      <c r="AS4" s="114" t="s">
        <v>64</v>
      </c>
      <c r="AT4" s="114" t="s">
        <v>65</v>
      </c>
      <c r="AU4" s="114" t="s">
        <v>65</v>
      </c>
      <c r="AV4" s="114" t="s">
        <v>59</v>
      </c>
      <c r="AW4" s="114" t="s">
        <v>66</v>
      </c>
      <c r="AX4" s="114" t="s">
        <v>51</v>
      </c>
      <c r="AY4" s="114"/>
      <c r="AZ4" s="110" t="s">
        <v>50</v>
      </c>
      <c r="BA4" s="110" t="s">
        <v>63</v>
      </c>
      <c r="BB4" s="110" t="s">
        <v>64</v>
      </c>
      <c r="BC4" s="110" t="s">
        <v>65</v>
      </c>
      <c r="BD4" s="110" t="s">
        <v>65</v>
      </c>
      <c r="BE4" s="110" t="s">
        <v>59</v>
      </c>
      <c r="BF4" s="110" t="s">
        <v>66</v>
      </c>
      <c r="BG4" s="110" t="s">
        <v>51</v>
      </c>
      <c r="BH4" s="110" t="s">
        <v>67</v>
      </c>
      <c r="BI4" s="115" t="s">
        <v>51</v>
      </c>
      <c r="BJ4" s="115" t="s">
        <v>51</v>
      </c>
      <c r="BK4" s="115" t="s">
        <v>51</v>
      </c>
      <c r="BL4" s="109"/>
    </row>
    <row r="5" spans="1:64" ht="35.1" customHeight="1" x14ac:dyDescent="0.25">
      <c r="A5" s="116"/>
      <c r="B5" s="117"/>
      <c r="C5" s="118" t="s">
        <v>81</v>
      </c>
      <c r="D5" s="116"/>
      <c r="E5" s="119" t="s">
        <v>82</v>
      </c>
      <c r="F5" s="116"/>
      <c r="G5" s="116">
        <v>1</v>
      </c>
      <c r="H5" s="120" t="s">
        <v>83</v>
      </c>
      <c r="I5" s="121" t="s">
        <v>84</v>
      </c>
      <c r="J5" s="122" t="s">
        <v>85</v>
      </c>
      <c r="K5" s="122" t="s">
        <v>86</v>
      </c>
      <c r="L5" s="123" t="s">
        <v>87</v>
      </c>
      <c r="M5" s="124">
        <v>1</v>
      </c>
      <c r="N5" s="118" t="s">
        <v>88</v>
      </c>
      <c r="O5" s="118" t="str">
        <f>IF(H5="","",VLOOKUP(H5,'[1]Procedimientos Publicar'!$C$6:$E$85,3,FALSE))</f>
        <v>SECRETARIA GENERAL</v>
      </c>
      <c r="P5" s="118" t="s">
        <v>89</v>
      </c>
      <c r="Q5" s="118"/>
      <c r="R5" s="116"/>
      <c r="S5" s="118"/>
      <c r="T5" s="125">
        <v>1</v>
      </c>
      <c r="U5" s="126"/>
      <c r="V5" s="127">
        <v>43480</v>
      </c>
      <c r="W5" s="128">
        <v>43951</v>
      </c>
      <c r="X5" s="129">
        <v>44255</v>
      </c>
      <c r="Y5" s="117">
        <v>44286</v>
      </c>
      <c r="Z5" s="130" t="s">
        <v>451</v>
      </c>
      <c r="AA5" s="118">
        <v>1</v>
      </c>
      <c r="AB5" s="131">
        <f t="shared" ref="AB5:AB17" si="0">(IF(AA5="","",IF(OR($M5=0,$M5="",$Y5=""),"",AA5/$M5)))</f>
        <v>1</v>
      </c>
      <c r="AC5" s="125">
        <f>(IF(OR($T5="",AB5=""),"",IF(OR($T5=0,AB5=0),0,IF((AB5*100%)/$T5&gt;100%,100%,(AB5*100%)/$T5))))</f>
        <v>1</v>
      </c>
      <c r="AD5" s="132" t="str">
        <f>IF(AA5="","",IF(AC5&lt;100%, IF(AC5&lt;25%, "ALERTA","EN TERMINO"), IF(AC5=100%, "OK", "EN TERMINO")))</f>
        <v>OK</v>
      </c>
      <c r="AE5" s="133" t="s">
        <v>621</v>
      </c>
      <c r="AF5" s="134"/>
      <c r="AG5" s="135" t="str">
        <f t="shared" ref="AG5:AG14" si="1">IF(AC5=100%,IF(AC5&gt;25%,"CUMPLIDA","PENDIENTE"),IF(AC5&lt;25%,"INCUMPLIDA","PENDIENTE"))</f>
        <v>CUMPLIDA</v>
      </c>
      <c r="AH5" s="136"/>
      <c r="AI5" s="137"/>
      <c r="AJ5" s="137"/>
      <c r="AK5" s="138" t="str">
        <f>IF(AJ5="","",IF(OR($M5=0,$M5="",AH5=""),"",AJ5/$M5))</f>
        <v/>
      </c>
      <c r="AL5" s="139" t="str">
        <f>(IF(OR($T5="",AK5=""),"",IF(OR($T5=0,AK5=0),0,IF((AK5*100%)/$T5&gt;100%,100%,(AK5*100%)/$T5))))</f>
        <v/>
      </c>
      <c r="AM5" s="140" t="str">
        <f>IF(AJ5="","",IF(AL5&lt;100%, IF(AL5&lt;50%, "ALERTA","EN TERMINO"), IF(AL5=100%, "OK", "EN TERMINO")))</f>
        <v/>
      </c>
      <c r="AN5" s="137"/>
      <c r="AO5" s="137"/>
      <c r="AP5" s="135"/>
      <c r="AQ5" s="141"/>
      <c r="AR5" s="141"/>
      <c r="AS5" s="137"/>
      <c r="AT5" s="142" t="str">
        <f>(IF(AS5="","",IF(OR($M5=0,$M5="",AQ5=""),"",AS5/$M5)))</f>
        <v/>
      </c>
      <c r="AU5" s="143" t="str">
        <f>(IF(OR($T5="",AT5=""),"",IF(OR($T5=0,AT5=0),0,IF((AT5*100%)/$T5&gt;100%,100%,(AT5*100%)/$T5))))</f>
        <v/>
      </c>
      <c r="AV5" s="140" t="str">
        <f>IF(AS5="","",IF(AU5&lt;100%, IF(AU5&lt;75%, "ALERTA","EN TERMINO"), IF(AU5=100%, "OK", "EN TERMINO")))</f>
        <v/>
      </c>
      <c r="AW5" s="137"/>
      <c r="AX5" s="137"/>
      <c r="AY5" s="135" t="str">
        <f>IF(AU5=100%,IF(AU5&gt;75%,"CUMPLIDA","PENDIENTE"),IF(AU5&lt;75%,"INCUMPLIDA","PENDIENTE"))</f>
        <v>PENDIENTE</v>
      </c>
      <c r="AZ5" s="141"/>
      <c r="BA5" s="137"/>
      <c r="BB5" s="137"/>
      <c r="BC5" s="138" t="str">
        <f>(IF(BB5="","",IF(OR($M5=0,$M5="",AZ5=""),"",BB5/$M5)))</f>
        <v/>
      </c>
      <c r="BD5" s="144" t="str">
        <f>(IF(OR($T5="",BC5=""),"",IF(OR($T5=0,BC5=0),0,IF((BC5*100%)/$T5&gt;100%,100%,(BC5*100%)/$T5))))</f>
        <v/>
      </c>
      <c r="BE5" s="140" t="str">
        <f>IF(BB5="","",IF(BD5&lt;100%, IF(BD5&lt;100%, "ALERTA","EN TERMINO"), IF(BD5=100%, "OK", "EN TERMINO")))</f>
        <v/>
      </c>
      <c r="BF5" s="137"/>
      <c r="BG5" s="137"/>
      <c r="BH5" s="135" t="str">
        <f>IF(BE5=100%,"CUMPLIDA","INCUMPLIDA")</f>
        <v>INCUMPLIDA</v>
      </c>
      <c r="BI5" s="145"/>
      <c r="BJ5" s="146" t="str">
        <f>IF(AG5="CUMPLIDA","CERRADO","ABIERTO")</f>
        <v>CERRADO</v>
      </c>
      <c r="BK5" s="137"/>
    </row>
    <row r="6" spans="1:64" ht="35.1" customHeight="1" x14ac:dyDescent="0.25">
      <c r="A6" s="116"/>
      <c r="B6" s="116"/>
      <c r="C6" s="118" t="s">
        <v>81</v>
      </c>
      <c r="D6" s="116"/>
      <c r="E6" s="119"/>
      <c r="F6" s="116"/>
      <c r="G6" s="116">
        <v>2</v>
      </c>
      <c r="H6" s="120" t="s">
        <v>83</v>
      </c>
      <c r="I6" s="147" t="s">
        <v>90</v>
      </c>
      <c r="J6" s="122"/>
      <c r="K6" s="122" t="s">
        <v>91</v>
      </c>
      <c r="L6" s="123" t="s">
        <v>87</v>
      </c>
      <c r="M6" s="124">
        <v>1</v>
      </c>
      <c r="N6" s="118" t="s">
        <v>88</v>
      </c>
      <c r="O6" s="118" t="str">
        <f>IF(H6="","",VLOOKUP(H6,'[1]Procedimientos Publicar'!$C$6:$E$85,3,FALSE))</f>
        <v>SECRETARIA GENERAL</v>
      </c>
      <c r="P6" s="118" t="s">
        <v>89</v>
      </c>
      <c r="Q6" s="116"/>
      <c r="R6" s="116"/>
      <c r="S6" s="116"/>
      <c r="T6" s="125">
        <v>1</v>
      </c>
      <c r="U6" s="116"/>
      <c r="V6" s="127">
        <v>43480</v>
      </c>
      <c r="W6" s="128">
        <v>43951</v>
      </c>
      <c r="X6" s="129">
        <v>44255</v>
      </c>
      <c r="Y6" s="117">
        <v>44286</v>
      </c>
      <c r="Z6" s="130" t="s">
        <v>451</v>
      </c>
      <c r="AA6" s="116">
        <v>1</v>
      </c>
      <c r="AB6" s="131">
        <f t="shared" si="0"/>
        <v>1</v>
      </c>
      <c r="AC6" s="125">
        <f>(IF(OR($T6="",AB6=""),"",IF(OR($T6=0,AB6=0),0,IF((AB6*100%)/$T6&gt;100%,100%,(AB6*100%)/$T6))))</f>
        <v>1</v>
      </c>
      <c r="AD6" s="132" t="str">
        <f>IF(AA6="","",IF(AC6&lt;100%, IF(AC6&lt;25%, "ALERTA","EN TERMINO"), IF(AC6=100%, "OK", "EN TERMINO")))</f>
        <v>OK</v>
      </c>
      <c r="AE6" s="133" t="s">
        <v>621</v>
      </c>
      <c r="AF6" s="134"/>
      <c r="AG6" s="135" t="str">
        <f t="shared" si="1"/>
        <v>CUMPLIDA</v>
      </c>
      <c r="AH6" s="136"/>
      <c r="AK6" s="138" t="str">
        <f>IF(AJ6="","",IF(OR($M6=0,$M6="",AH6=""),"",AJ6/$M6))</f>
        <v/>
      </c>
      <c r="AL6" s="139" t="str">
        <f>(IF(OR($T6="",AK6=""),"",IF(OR($T6=0,AK6=0),0,IF((AK6*100%)/$T6&gt;100%,100%,(AK6*100%)/$T6))))</f>
        <v/>
      </c>
      <c r="AM6" s="140" t="str">
        <f>IF(AJ6="","",IF(AL6&lt;100%, IF(AL6&lt;50%, "ALERTA","EN TERMINO"), IF(AL6=100%, "OK", "EN TERMINO")))</f>
        <v/>
      </c>
      <c r="AQ6" s="141"/>
      <c r="AT6" s="142" t="str">
        <f>(IF(AS6="","",IF(OR($M6=0,$M6="",AQ6=""),"",AS6/$M6)))</f>
        <v/>
      </c>
      <c r="AU6" s="143" t="str">
        <f>(IF(OR($T6="",AT6=""),"",IF(OR($T6=0,AT6=0),0,IF((AT6*100%)/$T6&gt;100%,100%,(AT6*100%)/$T6))))</f>
        <v/>
      </c>
      <c r="AV6" s="140" t="str">
        <f>IF(AS6="","",IF(AU6&lt;100%, IF(AU6&lt;75%, "ALERTA","EN TERMINO"), IF(AU6=100%, "OK", "EN TERMINO")))</f>
        <v/>
      </c>
      <c r="AZ6" s="141"/>
      <c r="BC6" s="138" t="str">
        <f>(IF(BB6="","",IF(OR($M6=0,$M6="",AZ6=""),"",BB6/$M6)))</f>
        <v/>
      </c>
      <c r="BD6" s="144" t="str">
        <f>(IF(OR($T6="",BC6=""),"",IF(OR($T6=0,BC6=0),0,IF((BC6*100%)/$T6&gt;100%,100%,(BC6*100%)/$T6))))</f>
        <v/>
      </c>
      <c r="BE6" s="140" t="str">
        <f>IF(BB6="","",IF(BD6&lt;100%, IF(BD6&lt;100%, "ALERTA","EN TERMINO"), IF(BD6=100%, "OK", "EN TERMINO")))</f>
        <v/>
      </c>
      <c r="BH6" s="148" t="str">
        <f>IF(BD6=100%,"CUMPLIDA","INCUMPLIDA")</f>
        <v>INCUMPLIDA</v>
      </c>
      <c r="BJ6" s="146" t="str">
        <f t="shared" ref="BJ6:BJ43" si="2">IF(AG6="CUMPLIDA","CERRADO","ABIERTO")</f>
        <v>CERRADO</v>
      </c>
    </row>
    <row r="7" spans="1:64" ht="35.1" customHeight="1" x14ac:dyDescent="0.25">
      <c r="A7" s="116"/>
      <c r="B7" s="116"/>
      <c r="C7" s="118" t="s">
        <v>81</v>
      </c>
      <c r="D7" s="116"/>
      <c r="E7" s="119"/>
      <c r="F7" s="116"/>
      <c r="G7" s="149">
        <v>3</v>
      </c>
      <c r="H7" s="120" t="s">
        <v>83</v>
      </c>
      <c r="I7" s="121" t="s">
        <v>92</v>
      </c>
      <c r="J7" s="122" t="s">
        <v>93</v>
      </c>
      <c r="K7" s="122" t="s">
        <v>94</v>
      </c>
      <c r="L7" s="122" t="s">
        <v>95</v>
      </c>
      <c r="M7" s="150">
        <v>1</v>
      </c>
      <c r="N7" s="118" t="s">
        <v>88</v>
      </c>
      <c r="O7" s="118" t="str">
        <f>IF(H7="","",VLOOKUP(H7,'[1]Procedimientos Publicar'!$C$6:$E$85,3,FALSE))</f>
        <v>SECRETARIA GENERAL</v>
      </c>
      <c r="P7" s="118" t="s">
        <v>89</v>
      </c>
      <c r="Q7" s="116"/>
      <c r="R7" s="116"/>
      <c r="S7" s="116"/>
      <c r="T7" s="125">
        <v>1</v>
      </c>
      <c r="U7" s="116"/>
      <c r="V7" s="127">
        <v>43480</v>
      </c>
      <c r="W7" s="128">
        <v>43951</v>
      </c>
      <c r="X7" s="151">
        <v>44561</v>
      </c>
      <c r="Y7" s="117">
        <v>44286</v>
      </c>
      <c r="Z7" s="130" t="s">
        <v>452</v>
      </c>
      <c r="AA7" s="116">
        <v>1</v>
      </c>
      <c r="AB7" s="131">
        <f t="shared" si="0"/>
        <v>1</v>
      </c>
      <c r="AC7" s="125">
        <f>(IF(OR($T7="",AB7=""),"",IF(OR($T7=0,AB7=0),0,IF((AB7*100%)/$T7&gt;100%,100%,(AB7*100%)/$T7))))</f>
        <v>1</v>
      </c>
      <c r="AD7" s="132" t="str">
        <f>IF(AA7="","",IF(AC7&lt;100%, IF(AC7&lt;25%, "ALERTA","EN TERMINO"), IF(AC7=100%, "OK", "EN TERMINO")))</f>
        <v>OK</v>
      </c>
      <c r="AE7" s="133" t="s">
        <v>621</v>
      </c>
      <c r="AF7" s="134"/>
      <c r="AG7" s="135" t="str">
        <f t="shared" si="1"/>
        <v>CUMPLIDA</v>
      </c>
      <c r="BJ7" s="146" t="str">
        <f t="shared" si="2"/>
        <v>CERRADO</v>
      </c>
    </row>
    <row r="8" spans="1:64" ht="59.25" customHeight="1" x14ac:dyDescent="0.2">
      <c r="A8" s="116"/>
      <c r="B8" s="116"/>
      <c r="C8" s="118" t="s">
        <v>81</v>
      </c>
      <c r="D8" s="116"/>
      <c r="E8" s="119"/>
      <c r="F8" s="116"/>
      <c r="G8" s="149">
        <v>8</v>
      </c>
      <c r="H8" s="120" t="s">
        <v>83</v>
      </c>
      <c r="I8" s="121" t="s">
        <v>96</v>
      </c>
      <c r="J8" s="122" t="s">
        <v>97</v>
      </c>
      <c r="K8" s="122" t="s">
        <v>98</v>
      </c>
      <c r="L8" s="122" t="s">
        <v>99</v>
      </c>
      <c r="M8" s="150">
        <v>1</v>
      </c>
      <c r="N8" s="118" t="s">
        <v>88</v>
      </c>
      <c r="O8" s="118" t="str">
        <f>IF(H8="","",VLOOKUP(H8,'[1]Procedimientos Publicar'!$C$6:$E$85,3,FALSE))</f>
        <v>SECRETARIA GENERAL</v>
      </c>
      <c r="P8" s="118" t="s">
        <v>89</v>
      </c>
      <c r="Q8" s="116"/>
      <c r="R8" s="116"/>
      <c r="S8" s="116"/>
      <c r="T8" s="125">
        <v>1</v>
      </c>
      <c r="U8" s="116"/>
      <c r="V8" s="127">
        <v>43480</v>
      </c>
      <c r="W8" s="127">
        <v>43661</v>
      </c>
      <c r="X8" s="151">
        <v>44561</v>
      </c>
      <c r="Y8" s="117">
        <v>44286</v>
      </c>
      <c r="Z8" s="152" t="s">
        <v>453</v>
      </c>
      <c r="AA8" s="116">
        <v>0.25</v>
      </c>
      <c r="AB8" s="131">
        <f t="shared" si="0"/>
        <v>0.25</v>
      </c>
      <c r="AC8" s="125">
        <f t="shared" ref="AC8:AC17" si="3">(IF(OR($T8="",AB8=""),"",IF(OR($T8=0,AB8=0),0,IF((AB8*100%)/$T8&gt;100%,100%,(AB8*100%)/$T8))))</f>
        <v>0.25</v>
      </c>
      <c r="AD8" s="132" t="str">
        <f t="shared" ref="AD8:AD44" si="4">IF(AA8="","",IF(AC8&lt;100%, IF(AC8&lt;25%, "ALERTA","EN TERMINO"), IF(AC8=100%, "OK", "EN TERMINO")))</f>
        <v>EN TERMINO</v>
      </c>
      <c r="AE8" s="153" t="s">
        <v>454</v>
      </c>
      <c r="AF8" s="154"/>
      <c r="AG8" s="135" t="str">
        <f t="shared" si="1"/>
        <v>PENDIENTE</v>
      </c>
      <c r="AH8" s="155">
        <v>44377</v>
      </c>
      <c r="AI8" s="156" t="s">
        <v>820</v>
      </c>
      <c r="AJ8" s="154">
        <v>0.25</v>
      </c>
      <c r="AK8" s="157">
        <f>IF(AJ8="","",IF(OR($M8=0,$M8="",AH8=""),"",AJ8/$M8))</f>
        <v>0.25</v>
      </c>
      <c r="AL8" s="158">
        <f t="shared" ref="AL8" si="5">(IF(OR($T8="",AK8=""),"",IF(OR($T8=0,AK8=0),0,IF((AK8*100%)/$T8&gt;100%,100%,(AK8*100%)/$T8))))</f>
        <v>0.25</v>
      </c>
      <c r="AM8" s="132" t="str">
        <f t="shared" ref="AM8" si="6">IF(AJ8="","",IF(AL8&lt;100%, IF(AL8&lt;50%, "ALERTA","EN TERMINO"), IF(AL8=100%, "OK", "EN TERMINO")))</f>
        <v>ALERTA</v>
      </c>
      <c r="AN8" s="159" t="s">
        <v>821</v>
      </c>
      <c r="AO8" s="134" t="s">
        <v>822</v>
      </c>
      <c r="AP8" s="135" t="str">
        <f>IF(AL8=100%,IF(AL8&gt;50%,"CUMPLIDA","PENDIENTE"),IF(AL8&lt;50%,"ATENCIÓN","PENDIENTE"))</f>
        <v>ATENCIÓN</v>
      </c>
      <c r="BJ8" s="146" t="str">
        <f t="shared" si="2"/>
        <v>ABIERTO</v>
      </c>
    </row>
    <row r="9" spans="1:64" ht="35.1" customHeight="1" x14ac:dyDescent="0.25">
      <c r="A9" s="116"/>
      <c r="B9" s="116"/>
      <c r="C9" s="118" t="s">
        <v>81</v>
      </c>
      <c r="D9" s="116"/>
      <c r="E9" s="119"/>
      <c r="F9" s="116"/>
      <c r="G9" s="116">
        <v>9</v>
      </c>
      <c r="H9" s="120" t="s">
        <v>83</v>
      </c>
      <c r="I9" s="130" t="s">
        <v>100</v>
      </c>
      <c r="J9" s="122" t="s">
        <v>101</v>
      </c>
      <c r="K9" s="122" t="s">
        <v>102</v>
      </c>
      <c r="L9" s="122" t="s">
        <v>103</v>
      </c>
      <c r="M9" s="150">
        <v>1</v>
      </c>
      <c r="N9" s="118" t="s">
        <v>88</v>
      </c>
      <c r="O9" s="118" t="str">
        <f>IF(H9="","",VLOOKUP(H9,'[1]Procedimientos Publicar'!$C$6:$E$85,3,FALSE))</f>
        <v>SECRETARIA GENERAL</v>
      </c>
      <c r="P9" s="118" t="s">
        <v>89</v>
      </c>
      <c r="Q9" s="116"/>
      <c r="R9" s="116"/>
      <c r="S9" s="116"/>
      <c r="T9" s="125">
        <v>1</v>
      </c>
      <c r="U9" s="116"/>
      <c r="V9" s="127">
        <v>43480</v>
      </c>
      <c r="W9" s="128">
        <v>43951</v>
      </c>
      <c r="X9" s="151">
        <v>44377</v>
      </c>
      <c r="Y9" s="117">
        <v>44286</v>
      </c>
      <c r="Z9" s="130" t="s">
        <v>455</v>
      </c>
      <c r="AA9" s="116">
        <v>1</v>
      </c>
      <c r="AB9" s="131">
        <f t="shared" si="0"/>
        <v>1</v>
      </c>
      <c r="AC9" s="125">
        <f t="shared" si="3"/>
        <v>1</v>
      </c>
      <c r="AD9" s="132" t="str">
        <f t="shared" si="4"/>
        <v>OK</v>
      </c>
      <c r="AE9" s="153" t="s">
        <v>454</v>
      </c>
      <c r="AF9" s="154"/>
      <c r="AG9" s="135" t="str">
        <f t="shared" si="1"/>
        <v>CUMPLIDA</v>
      </c>
      <c r="BJ9" s="146" t="str">
        <f t="shared" si="2"/>
        <v>CERRADO</v>
      </c>
    </row>
    <row r="10" spans="1:64" ht="35.1" customHeight="1" x14ac:dyDescent="0.25">
      <c r="A10" s="116"/>
      <c r="B10" s="116"/>
      <c r="C10" s="118" t="s">
        <v>81</v>
      </c>
      <c r="D10" s="116"/>
      <c r="E10" s="119"/>
      <c r="F10" s="116"/>
      <c r="G10" s="116">
        <v>10</v>
      </c>
      <c r="H10" s="120" t="s">
        <v>83</v>
      </c>
      <c r="I10" s="121" t="s">
        <v>104</v>
      </c>
      <c r="J10" s="122" t="s">
        <v>101</v>
      </c>
      <c r="K10" s="122" t="s">
        <v>102</v>
      </c>
      <c r="L10" s="122" t="s">
        <v>103</v>
      </c>
      <c r="M10" s="150">
        <v>1</v>
      </c>
      <c r="N10" s="118" t="s">
        <v>88</v>
      </c>
      <c r="O10" s="118" t="str">
        <f>IF(H10="","",VLOOKUP(H10,'[1]Procedimientos Publicar'!$C$6:$E$85,3,FALSE))</f>
        <v>SECRETARIA GENERAL</v>
      </c>
      <c r="P10" s="118" t="s">
        <v>89</v>
      </c>
      <c r="Q10" s="116"/>
      <c r="R10" s="116"/>
      <c r="S10" s="116"/>
      <c r="T10" s="125">
        <v>1</v>
      </c>
      <c r="U10" s="116"/>
      <c r="V10" s="127">
        <v>43480</v>
      </c>
      <c r="W10" s="128">
        <v>43951</v>
      </c>
      <c r="X10" s="151">
        <v>44377</v>
      </c>
      <c r="Y10" s="117">
        <v>44286</v>
      </c>
      <c r="Z10" s="130" t="s">
        <v>455</v>
      </c>
      <c r="AA10" s="116">
        <v>1</v>
      </c>
      <c r="AB10" s="131">
        <f t="shared" si="0"/>
        <v>1</v>
      </c>
      <c r="AC10" s="125">
        <f t="shared" si="3"/>
        <v>1</v>
      </c>
      <c r="AD10" s="132" t="str">
        <f t="shared" si="4"/>
        <v>OK</v>
      </c>
      <c r="AE10" s="153" t="s">
        <v>454</v>
      </c>
      <c r="AF10" s="154"/>
      <c r="AG10" s="135" t="str">
        <f t="shared" si="1"/>
        <v>CUMPLIDA</v>
      </c>
      <c r="BJ10" s="146" t="str">
        <f t="shared" si="2"/>
        <v>CERRADO</v>
      </c>
    </row>
    <row r="11" spans="1:64" ht="108.75" customHeight="1" x14ac:dyDescent="0.2">
      <c r="A11" s="116"/>
      <c r="B11" s="116"/>
      <c r="C11" s="118" t="s">
        <v>81</v>
      </c>
      <c r="D11" s="116"/>
      <c r="E11" s="119"/>
      <c r="F11" s="116"/>
      <c r="G11" s="149">
        <v>11</v>
      </c>
      <c r="H11" s="120" t="s">
        <v>83</v>
      </c>
      <c r="I11" s="121" t="s">
        <v>105</v>
      </c>
      <c r="J11" s="122" t="s">
        <v>106</v>
      </c>
      <c r="K11" s="122" t="s">
        <v>107</v>
      </c>
      <c r="L11" s="122" t="s">
        <v>108</v>
      </c>
      <c r="M11" s="150">
        <v>1</v>
      </c>
      <c r="N11" s="118" t="s">
        <v>88</v>
      </c>
      <c r="O11" s="118" t="str">
        <f>IF(H11="","",VLOOKUP(H11,'[1]Procedimientos Publicar'!$C$6:$E$85,3,FALSE))</f>
        <v>SECRETARIA GENERAL</v>
      </c>
      <c r="P11" s="118" t="s">
        <v>89</v>
      </c>
      <c r="Q11" s="116"/>
      <c r="R11" s="116"/>
      <c r="S11" s="116"/>
      <c r="T11" s="125">
        <v>1</v>
      </c>
      <c r="U11" s="116"/>
      <c r="V11" s="127">
        <v>43480</v>
      </c>
      <c r="W11" s="127">
        <v>43661</v>
      </c>
      <c r="X11" s="151">
        <v>44561</v>
      </c>
      <c r="Y11" s="117">
        <v>44286</v>
      </c>
      <c r="Z11" s="130" t="s">
        <v>456</v>
      </c>
      <c r="AA11" s="116">
        <v>0.25</v>
      </c>
      <c r="AB11" s="131">
        <f t="shared" si="0"/>
        <v>0.25</v>
      </c>
      <c r="AC11" s="125">
        <f t="shared" si="3"/>
        <v>0.25</v>
      </c>
      <c r="AD11" s="132" t="str">
        <f t="shared" si="4"/>
        <v>EN TERMINO</v>
      </c>
      <c r="AE11" s="153" t="s">
        <v>454</v>
      </c>
      <c r="AF11" s="154"/>
      <c r="AG11" s="135" t="str">
        <f t="shared" si="1"/>
        <v>PENDIENTE</v>
      </c>
      <c r="AH11" s="155">
        <v>44377</v>
      </c>
      <c r="AI11" s="156" t="s">
        <v>823</v>
      </c>
      <c r="AJ11" s="154">
        <v>0.5</v>
      </c>
      <c r="AK11" s="157">
        <f t="shared" ref="AK11" si="7">IF(AJ11="","",IF(OR($M11=0,$M11="",AH11=""),"",AJ11/$M11))</f>
        <v>0.5</v>
      </c>
      <c r="AL11" s="158">
        <f t="shared" ref="AL11" si="8">(IF(OR($T11="",AK11=""),"",IF(OR($T11=0,AK11=0),0,IF((AK11*100%)/$T11&gt;100%,100%,(AK11*100%)/$T11))))</f>
        <v>0.5</v>
      </c>
      <c r="AM11" s="132" t="str">
        <f t="shared" ref="AM11" si="9">IF(AJ11="","",IF(AL11&lt;100%, IF(AL11&lt;50%, "ALERTA","EN TERMINO"), IF(AL11=100%, "OK", "EN TERMINO")))</f>
        <v>EN TERMINO</v>
      </c>
      <c r="AN11" s="160" t="s">
        <v>824</v>
      </c>
      <c r="AO11" s="134" t="s">
        <v>822</v>
      </c>
      <c r="AP11" s="135" t="str">
        <f t="shared" ref="AP11" si="10">IF(AL11=100%,IF(AL11&gt;50%,"CUMPLIDA","PENDIENTE"),IF(AL11&lt;50%,"INCUMPLIDA","PENDIENTE"))</f>
        <v>PENDIENTE</v>
      </c>
      <c r="BJ11" s="146" t="str">
        <f t="shared" si="2"/>
        <v>ABIERTO</v>
      </c>
    </row>
    <row r="12" spans="1:64" ht="35.1" customHeight="1" x14ac:dyDescent="0.2">
      <c r="A12" s="116"/>
      <c r="B12" s="116"/>
      <c r="C12" s="118" t="s">
        <v>81</v>
      </c>
      <c r="D12" s="116"/>
      <c r="E12" s="119"/>
      <c r="F12" s="116"/>
      <c r="G12" s="116">
        <v>13</v>
      </c>
      <c r="H12" s="120" t="s">
        <v>83</v>
      </c>
      <c r="I12" s="130" t="s">
        <v>109</v>
      </c>
      <c r="J12" s="122" t="s">
        <v>110</v>
      </c>
      <c r="K12" s="122" t="s">
        <v>111</v>
      </c>
      <c r="L12" s="122" t="s">
        <v>112</v>
      </c>
      <c r="M12" s="150">
        <v>2</v>
      </c>
      <c r="N12" s="118" t="s">
        <v>88</v>
      </c>
      <c r="O12" s="118" t="str">
        <f>IF(H12="","",VLOOKUP(H12,'[1]Procedimientos Publicar'!$C$6:$E$85,3,FALSE))</f>
        <v>SECRETARIA GENERAL</v>
      </c>
      <c r="P12" s="118" t="s">
        <v>89</v>
      </c>
      <c r="Q12" s="116"/>
      <c r="R12" s="116"/>
      <c r="S12" s="116"/>
      <c r="T12" s="125">
        <v>1</v>
      </c>
      <c r="U12" s="116"/>
      <c r="V12" s="127">
        <v>43480</v>
      </c>
      <c r="W12" s="128">
        <v>43951</v>
      </c>
      <c r="X12" s="129">
        <v>44255</v>
      </c>
      <c r="Y12" s="117">
        <v>44286</v>
      </c>
      <c r="Z12" s="152" t="s">
        <v>457</v>
      </c>
      <c r="AA12" s="116">
        <v>2</v>
      </c>
      <c r="AB12" s="131">
        <f t="shared" si="0"/>
        <v>1</v>
      </c>
      <c r="AC12" s="125">
        <f t="shared" si="3"/>
        <v>1</v>
      </c>
      <c r="AD12" s="132" t="str">
        <f t="shared" si="4"/>
        <v>OK</v>
      </c>
      <c r="AE12" s="153" t="s">
        <v>735</v>
      </c>
      <c r="AF12" s="154"/>
      <c r="AG12" s="135" t="str">
        <f t="shared" si="1"/>
        <v>CUMPLIDA</v>
      </c>
      <c r="BJ12" s="146" t="str">
        <f t="shared" si="2"/>
        <v>CERRADO</v>
      </c>
    </row>
    <row r="13" spans="1:64" ht="35.1" customHeight="1" x14ac:dyDescent="0.2">
      <c r="A13" s="116"/>
      <c r="B13" s="116"/>
      <c r="C13" s="118" t="s">
        <v>81</v>
      </c>
      <c r="D13" s="116"/>
      <c r="E13" s="119"/>
      <c r="F13" s="116"/>
      <c r="G13" s="116">
        <v>14</v>
      </c>
      <c r="H13" s="120" t="s">
        <v>83</v>
      </c>
      <c r="I13" s="130" t="s">
        <v>113</v>
      </c>
      <c r="J13" s="122" t="s">
        <v>114</v>
      </c>
      <c r="K13" s="122" t="s">
        <v>115</v>
      </c>
      <c r="L13" s="122" t="s">
        <v>116</v>
      </c>
      <c r="M13" s="150">
        <v>2</v>
      </c>
      <c r="N13" s="118" t="s">
        <v>88</v>
      </c>
      <c r="O13" s="118" t="str">
        <f>IF(H13="","",VLOOKUP(H13,'[1]Procedimientos Publicar'!$C$6:$E$85,3,FALSE))</f>
        <v>SECRETARIA GENERAL</v>
      </c>
      <c r="P13" s="118" t="s">
        <v>89</v>
      </c>
      <c r="Q13" s="116"/>
      <c r="R13" s="116"/>
      <c r="S13" s="116"/>
      <c r="T13" s="125">
        <v>1</v>
      </c>
      <c r="U13" s="116"/>
      <c r="V13" s="127">
        <v>43480</v>
      </c>
      <c r="W13" s="128">
        <v>43951</v>
      </c>
      <c r="X13" s="129">
        <v>44255</v>
      </c>
      <c r="Y13" s="117">
        <v>44286</v>
      </c>
      <c r="Z13" s="152" t="s">
        <v>458</v>
      </c>
      <c r="AA13" s="116">
        <v>2</v>
      </c>
      <c r="AB13" s="131">
        <f t="shared" si="0"/>
        <v>1</v>
      </c>
      <c r="AC13" s="125">
        <f t="shared" si="3"/>
        <v>1</v>
      </c>
      <c r="AD13" s="132" t="str">
        <f t="shared" si="4"/>
        <v>OK</v>
      </c>
      <c r="AE13" s="133" t="s">
        <v>588</v>
      </c>
      <c r="AF13" s="154"/>
      <c r="AG13" s="135" t="str">
        <f t="shared" si="1"/>
        <v>CUMPLIDA</v>
      </c>
      <c r="BJ13" s="146" t="str">
        <f t="shared" si="2"/>
        <v>CERRADO</v>
      </c>
    </row>
    <row r="14" spans="1:64" ht="35.1" customHeight="1" x14ac:dyDescent="0.2">
      <c r="A14" s="116"/>
      <c r="B14" s="116"/>
      <c r="C14" s="118" t="s">
        <v>81</v>
      </c>
      <c r="D14" s="116"/>
      <c r="E14" s="119"/>
      <c r="F14" s="116"/>
      <c r="G14" s="116">
        <v>16</v>
      </c>
      <c r="H14" s="120" t="s">
        <v>83</v>
      </c>
      <c r="I14" s="130" t="s">
        <v>117</v>
      </c>
      <c r="J14" s="122" t="s">
        <v>118</v>
      </c>
      <c r="K14" s="122" t="s">
        <v>119</v>
      </c>
      <c r="L14" s="122" t="s">
        <v>120</v>
      </c>
      <c r="M14" s="150">
        <v>2</v>
      </c>
      <c r="N14" s="118" t="s">
        <v>88</v>
      </c>
      <c r="O14" s="118" t="str">
        <f>IF(H14="","",VLOOKUP(H14,'[1]Procedimientos Publicar'!$C$6:$E$85,3,FALSE))</f>
        <v>SECRETARIA GENERAL</v>
      </c>
      <c r="P14" s="118" t="s">
        <v>89</v>
      </c>
      <c r="Q14" s="116"/>
      <c r="R14" s="116"/>
      <c r="S14" s="116"/>
      <c r="T14" s="125">
        <v>1</v>
      </c>
      <c r="U14" s="116"/>
      <c r="V14" s="127">
        <v>43480</v>
      </c>
      <c r="W14" s="128">
        <v>43951</v>
      </c>
      <c r="X14" s="129">
        <v>44255</v>
      </c>
      <c r="Y14" s="117">
        <v>44286</v>
      </c>
      <c r="Z14" s="152" t="s">
        <v>459</v>
      </c>
      <c r="AA14" s="116">
        <v>2</v>
      </c>
      <c r="AB14" s="131">
        <f t="shared" si="0"/>
        <v>1</v>
      </c>
      <c r="AC14" s="125">
        <f t="shared" si="3"/>
        <v>1</v>
      </c>
      <c r="AD14" s="132" t="str">
        <f t="shared" si="4"/>
        <v>OK</v>
      </c>
      <c r="AE14" s="153" t="s">
        <v>454</v>
      </c>
      <c r="AF14" s="154"/>
      <c r="AG14" s="135" t="str">
        <f t="shared" si="1"/>
        <v>CUMPLIDA</v>
      </c>
      <c r="BJ14" s="146" t="str">
        <f t="shared" si="2"/>
        <v>CERRADO</v>
      </c>
    </row>
    <row r="15" spans="1:64" ht="87.75" customHeight="1" x14ac:dyDescent="0.25">
      <c r="A15" s="161"/>
      <c r="B15" s="161"/>
      <c r="C15" s="162" t="s">
        <v>81</v>
      </c>
      <c r="D15" s="161"/>
      <c r="E15" s="163" t="s">
        <v>121</v>
      </c>
      <c r="F15" s="161"/>
      <c r="G15" s="161">
        <v>10</v>
      </c>
      <c r="H15" s="164" t="s">
        <v>83</v>
      </c>
      <c r="I15" s="165" t="s">
        <v>122</v>
      </c>
      <c r="J15" s="166" t="s">
        <v>123</v>
      </c>
      <c r="K15" s="167" t="s">
        <v>463</v>
      </c>
      <c r="L15" s="167" t="s">
        <v>463</v>
      </c>
      <c r="M15" s="168">
        <v>2</v>
      </c>
      <c r="N15" s="162"/>
      <c r="O15" s="162" t="str">
        <f>IF(H15="","",VLOOKUP(H15,'[1]Procedimientos Publicar'!$C$6:$E$85,3,FALSE))</f>
        <v>SECRETARIA GENERAL</v>
      </c>
      <c r="P15" s="162" t="s">
        <v>89</v>
      </c>
      <c r="Q15" s="161"/>
      <c r="R15" s="161"/>
      <c r="S15" s="161"/>
      <c r="T15" s="169">
        <v>1</v>
      </c>
      <c r="U15" s="161"/>
      <c r="V15" s="170">
        <v>43920</v>
      </c>
      <c r="W15" s="171">
        <v>44012</v>
      </c>
      <c r="X15" s="172">
        <v>44377</v>
      </c>
      <c r="Y15" s="173">
        <v>44286</v>
      </c>
      <c r="Z15" s="174" t="s">
        <v>460</v>
      </c>
      <c r="AA15" s="161"/>
      <c r="AB15" s="175" t="str">
        <f t="shared" si="0"/>
        <v/>
      </c>
      <c r="AC15" s="169" t="str">
        <f t="shared" si="3"/>
        <v/>
      </c>
      <c r="AD15" s="132" t="str">
        <f t="shared" si="4"/>
        <v/>
      </c>
      <c r="AE15" s="176"/>
      <c r="AF15" s="69"/>
      <c r="AG15" s="135" t="str">
        <f>IF(AC15=100%,IF(AC15&gt;25%,"CUMPLIDA","PENDIENTE"),IF(AC15&lt;25%,"INCUMPLIDA","PENDIENTE"))</f>
        <v>PENDIENTE</v>
      </c>
      <c r="AH15" s="155">
        <v>44377</v>
      </c>
      <c r="AI15" s="177" t="s">
        <v>825</v>
      </c>
      <c r="AJ15" s="154">
        <v>0.9</v>
      </c>
      <c r="AK15" s="157">
        <f t="shared" ref="AK15:AK16" si="11">IF(AJ15="","",IF(OR($M15=0,$M15="",AH15=""),"",AJ15/$M15))</f>
        <v>0.45</v>
      </c>
      <c r="AL15" s="158">
        <f t="shared" ref="AL15:AL16" si="12">(IF(OR($T15="",AK15=""),"",IF(OR($T15=0,AK15=0),0,IF((AK15*100%)/$T15&gt;100%,100%,(AK15*100%)/$T15))))</f>
        <v>0.45</v>
      </c>
      <c r="AM15" s="132" t="str">
        <f t="shared" ref="AM15:AM16" si="13">IF(AJ15="","",IF(AL15&lt;100%, IF(AL15&lt;50%, "ALERTA","EN TERMINO"), IF(AL15=100%, "OK", "EN TERMINO")))</f>
        <v>ALERTA</v>
      </c>
      <c r="AN15" s="178" t="s">
        <v>826</v>
      </c>
      <c r="AO15" s="134" t="s">
        <v>827</v>
      </c>
      <c r="AP15" s="135" t="str">
        <f t="shared" ref="AP15:AP16" si="14">IF(AL15=100%,IF(AL15&gt;50%,"CUMPLIDA","PENDIENTE"),IF(AL15&lt;50%,"INCUMPLIDA","PENDIENTE"))</f>
        <v>INCUMPLIDA</v>
      </c>
      <c r="BJ15" s="146" t="str">
        <f t="shared" si="2"/>
        <v>ABIERTO</v>
      </c>
    </row>
    <row r="16" spans="1:64" ht="35.1" customHeight="1" x14ac:dyDescent="0.25">
      <c r="A16" s="179"/>
      <c r="B16" s="179"/>
      <c r="C16" s="180" t="s">
        <v>81</v>
      </c>
      <c r="D16" s="179"/>
      <c r="E16" s="181" t="s">
        <v>124</v>
      </c>
      <c r="F16" s="179"/>
      <c r="G16" s="182">
        <v>1</v>
      </c>
      <c r="H16" s="183" t="s">
        <v>83</v>
      </c>
      <c r="I16" s="184" t="s">
        <v>125</v>
      </c>
      <c r="J16" s="185" t="s">
        <v>126</v>
      </c>
      <c r="K16" s="185" t="s">
        <v>133</v>
      </c>
      <c r="L16" s="186" t="s">
        <v>134</v>
      </c>
      <c r="M16" s="187">
        <v>4</v>
      </c>
      <c r="N16" s="179"/>
      <c r="O16" s="180" t="str">
        <f>IF(H16="","",VLOOKUP(H16,'[1]Procedimientos Publicar'!$C$6:$E$85,3,FALSE))</f>
        <v>SECRETARIA GENERAL</v>
      </c>
      <c r="P16" s="180" t="s">
        <v>89</v>
      </c>
      <c r="Q16" s="188" t="s">
        <v>127</v>
      </c>
      <c r="R16" s="179"/>
      <c r="S16" s="179"/>
      <c r="T16" s="189">
        <v>1</v>
      </c>
      <c r="U16" s="179"/>
      <c r="V16" s="190">
        <v>44165</v>
      </c>
      <c r="W16" s="191">
        <v>44346</v>
      </c>
      <c r="X16" s="192">
        <v>44377</v>
      </c>
      <c r="Y16" s="193">
        <v>44286</v>
      </c>
      <c r="Z16" s="194" t="s">
        <v>461</v>
      </c>
      <c r="AA16" s="195"/>
      <c r="AB16" s="196" t="str">
        <f t="shared" si="0"/>
        <v/>
      </c>
      <c r="AC16" s="189" t="str">
        <f t="shared" si="3"/>
        <v/>
      </c>
      <c r="AD16" s="132" t="str">
        <f t="shared" si="4"/>
        <v/>
      </c>
      <c r="AE16" s="69"/>
      <c r="AF16" s="69"/>
      <c r="AG16" s="135" t="str">
        <f>IF(AC16=100%,IF(AC16&gt;25%,"CUMPLIDA","PENDIENTE"),IF(AC16&lt;25%,"INCUMPLIDA","PENDIENTE"))</f>
        <v>PENDIENTE</v>
      </c>
      <c r="AH16" s="155">
        <v>44377</v>
      </c>
      <c r="AI16" s="197" t="s">
        <v>828</v>
      </c>
      <c r="AJ16" s="154">
        <v>0.9</v>
      </c>
      <c r="AK16" s="157">
        <f t="shared" si="11"/>
        <v>0.22500000000000001</v>
      </c>
      <c r="AL16" s="158">
        <f t="shared" si="12"/>
        <v>0.22500000000000001</v>
      </c>
      <c r="AM16" s="132" t="str">
        <f t="shared" si="13"/>
        <v>ALERTA</v>
      </c>
      <c r="AN16" s="178" t="s">
        <v>826</v>
      </c>
      <c r="AO16" s="134" t="s">
        <v>827</v>
      </c>
      <c r="AP16" s="135" t="str">
        <f t="shared" si="14"/>
        <v>INCUMPLIDA</v>
      </c>
      <c r="BJ16" s="146" t="str">
        <f t="shared" si="2"/>
        <v>ABIERTO</v>
      </c>
    </row>
    <row r="17" spans="1:69" ht="75.75" customHeight="1" x14ac:dyDescent="0.25">
      <c r="A17" s="179"/>
      <c r="B17" s="179"/>
      <c r="C17" s="180" t="s">
        <v>81</v>
      </c>
      <c r="D17" s="179"/>
      <c r="E17" s="181"/>
      <c r="F17" s="179"/>
      <c r="G17" s="182">
        <v>5</v>
      </c>
      <c r="H17" s="183" t="s">
        <v>83</v>
      </c>
      <c r="I17" s="198" t="s">
        <v>128</v>
      </c>
      <c r="J17" s="199" t="s">
        <v>129</v>
      </c>
      <c r="K17" s="185" t="s">
        <v>130</v>
      </c>
      <c r="L17" s="200" t="s">
        <v>131</v>
      </c>
      <c r="M17" s="187">
        <v>1</v>
      </c>
      <c r="N17" s="179"/>
      <c r="O17" s="180" t="str">
        <f>IF(H17="","",VLOOKUP(H17,'[1]Procedimientos Publicar'!$C$6:$E$85,3,FALSE))</f>
        <v>SECRETARIA GENERAL</v>
      </c>
      <c r="P17" s="180" t="s">
        <v>89</v>
      </c>
      <c r="Q17" s="201" t="s">
        <v>132</v>
      </c>
      <c r="R17" s="179"/>
      <c r="S17" s="179"/>
      <c r="T17" s="189">
        <v>1</v>
      </c>
      <c r="U17" s="179"/>
      <c r="V17" s="190">
        <v>44165</v>
      </c>
      <c r="W17" s="191">
        <v>44346</v>
      </c>
      <c r="X17" s="129">
        <v>44255</v>
      </c>
      <c r="Y17" s="193">
        <v>44286</v>
      </c>
      <c r="Z17" s="202" t="s">
        <v>462</v>
      </c>
      <c r="AA17" s="195">
        <v>1</v>
      </c>
      <c r="AB17" s="196">
        <f t="shared" si="0"/>
        <v>1</v>
      </c>
      <c r="AC17" s="189">
        <f t="shared" si="3"/>
        <v>1</v>
      </c>
      <c r="AD17" s="132" t="str">
        <f t="shared" si="4"/>
        <v>OK</v>
      </c>
      <c r="AE17" s="69"/>
      <c r="AF17" s="69"/>
      <c r="AG17" s="135" t="str">
        <f>IF(AC17=100%,IF(AC17&gt;25%,"CUMPLIDA","PENDIENTE"),IF(AC17&lt;25%,"INCUMPLIDA","PENDIENTE"))</f>
        <v>CUMPLIDA</v>
      </c>
      <c r="BJ17" s="146" t="str">
        <f t="shared" si="2"/>
        <v>CERRADO</v>
      </c>
    </row>
    <row r="18" spans="1:69" ht="35.1" customHeight="1" x14ac:dyDescent="0.2">
      <c r="A18" s="203"/>
      <c r="B18" s="203"/>
      <c r="C18" s="204" t="s">
        <v>81</v>
      </c>
      <c r="D18" s="203"/>
      <c r="E18" s="205" t="s">
        <v>135</v>
      </c>
      <c r="F18" s="203"/>
      <c r="G18" s="203">
        <v>6</v>
      </c>
      <c r="H18" s="206" t="s">
        <v>136</v>
      </c>
      <c r="I18" s="207" t="s">
        <v>137</v>
      </c>
      <c r="J18" s="207" t="s">
        <v>138</v>
      </c>
      <c r="K18" s="208" t="s">
        <v>139</v>
      </c>
      <c r="L18" s="208" t="s">
        <v>140</v>
      </c>
      <c r="M18" s="209">
        <v>1</v>
      </c>
      <c r="N18" s="204" t="s">
        <v>88</v>
      </c>
      <c r="O18" s="204" t="str">
        <f>IF(H18="","",VLOOKUP(H18,'[1]Procedimientos Publicar'!$C$6:$E$85,3,FALSE))</f>
        <v>SECRETARIA GENERAL</v>
      </c>
      <c r="P18" s="204" t="s">
        <v>141</v>
      </c>
      <c r="Q18" s="203"/>
      <c r="R18" s="203"/>
      <c r="S18" s="210"/>
      <c r="T18" s="211">
        <v>1</v>
      </c>
      <c r="U18" s="203"/>
      <c r="V18" s="212">
        <v>43831</v>
      </c>
      <c r="W18" s="212">
        <v>44196</v>
      </c>
      <c r="X18" s="213">
        <v>44620</v>
      </c>
      <c r="Y18" s="214">
        <v>44286</v>
      </c>
      <c r="Z18" s="215" t="s">
        <v>464</v>
      </c>
      <c r="AA18" s="203">
        <v>0.05</v>
      </c>
      <c r="AB18" s="216">
        <f>(IF(AA18="","",IF(OR($M18=0,$M18="",$Y18=""),"",AA18/$M18)))</f>
        <v>0.05</v>
      </c>
      <c r="AC18" s="217">
        <f>(IF(OR($T18="",AB18=""),"",IF(OR($T18=0,AB18=0),0,IF((AB18*100%)/$T18&gt;100%,100%,(AB18*100%)/$T18))))</f>
        <v>0.05</v>
      </c>
      <c r="AD18" s="132" t="str">
        <f t="shared" si="4"/>
        <v>ALERTA</v>
      </c>
      <c r="AE18" s="134" t="s">
        <v>465</v>
      </c>
      <c r="AF18" s="154"/>
      <c r="AG18" s="135" t="str">
        <f>IF(AC18=100%,IF(AC18&gt;0.1%,"CUMPLIDA","PENDIENTE"),IF(AC18&lt;0%,"INCUMPLIDA","PENDIENTE"))</f>
        <v>PENDIENTE</v>
      </c>
      <c r="AH18" s="155" t="s">
        <v>829</v>
      </c>
      <c r="AI18" s="218" t="s">
        <v>830</v>
      </c>
      <c r="AJ18" s="134">
        <v>0.05</v>
      </c>
      <c r="AK18" s="157">
        <f>(IF(AJ18="","",IF(OR($M18=0,$M18="",AH18=""),"",AJ18/$M18)))</f>
        <v>0.05</v>
      </c>
      <c r="AL18" s="219">
        <f t="shared" ref="AL18:AL26" si="15">(IF(OR($T18="",AK18=""),"",IF(OR($T18=0,AK18=0),0,IF((AK18*100%)/$T18&gt;100%,100%,(AK18*100%)/$T18))))</f>
        <v>0.05</v>
      </c>
      <c r="AM18" s="132" t="str">
        <f t="shared" ref="AM18:AM26" si="16">IF(AJ18="","",IF(AL18&lt;100%, IF(AL18&lt;50%, "ALERTA","EN TERMINO"), IF(AL18=100%, "OK", "EN TERMINO")))</f>
        <v>ALERTA</v>
      </c>
      <c r="AN18" s="220" t="s">
        <v>464</v>
      </c>
      <c r="AO18" s="154" t="s">
        <v>831</v>
      </c>
      <c r="AP18" s="135" t="str">
        <f>IF(AL18=100%,IF(AL18&gt;50%,"CUMPLIDA","PENDIENTE"),IF(AL18&lt;40%,"ATENCIÓN","PENDIENTE"))</f>
        <v>ATENCIÓN</v>
      </c>
      <c r="AQ18" s="221"/>
      <c r="AR18" s="134"/>
      <c r="AS18" s="154"/>
      <c r="AT18" s="222" t="str">
        <f>(IF(AS18="","",IF(OR($M18=0,$M18="",AQ18=""),"",AS18/$M18)))</f>
        <v/>
      </c>
      <c r="AU18" s="223" t="str">
        <f>(IF(OR($T18="",AT18=""),"",IF(OR($T18=0,AT18=0),0,IF((AT18*100%)/$T18&gt;100%,100%,(AT18*100%)/$T18))))</f>
        <v/>
      </c>
      <c r="AV18" s="132" t="str">
        <f>IF(AS18="","",IF(AU18&lt;100%, IF(AU18&lt;75%, "ALERTA","EN TERMINO"), IF(AU18=100%, "OK", "EN TERMINO")))</f>
        <v/>
      </c>
      <c r="AW18" s="224"/>
      <c r="AX18" s="154"/>
      <c r="AY18" s="135" t="str">
        <f>IF(AU18=100%,IF(AU18&gt;75%,"CUMPLIDA","PENDIENTE"),IF(AU18&lt;75%,"INCUMPLIDA","PENDIENTE"))</f>
        <v>PENDIENTE</v>
      </c>
      <c r="AZ18" s="221"/>
      <c r="BA18" s="134"/>
      <c r="BB18" s="134"/>
      <c r="BC18" s="157" t="str">
        <f t="shared" ref="BC18:BC44" si="17">(IF(BB18="","",IF(OR($M18=0,$M18="",AZ18=""),"",BB18/$M18)))</f>
        <v/>
      </c>
      <c r="BD18" s="225" t="str">
        <f t="shared" ref="BD18:BD44" si="18">(IF(OR($T18="",BC18=""),"",IF(OR($T18=0,BC18=0),0,IF((BC18*100%)/$T18&gt;100%,100%,(BC18*100%)/$T18))))</f>
        <v/>
      </c>
      <c r="BE18" s="132" t="str">
        <f t="shared" ref="BE18:BE44" si="19">IF(BB18="","",IF(BD18&lt;100%, IF(BD18&lt;100%, "ALERTA","EN TERMINO"), IF(BD18=100%, "OK", "EN TERMINO")))</f>
        <v/>
      </c>
      <c r="BF18" s="226"/>
      <c r="BG18" s="135" t="str">
        <f t="shared" ref="BG18:BG44" si="20">IF(BD18=100%,IF(BD18&gt;25%,"CUMPLIDA","PENDIENTE"),IF(BD18&lt;25%,"INCUMPLIDA","PENDIENTE"))</f>
        <v>PENDIENTE</v>
      </c>
      <c r="BH18" s="146"/>
      <c r="BI18" s="146" t="str">
        <f t="shared" ref="BI18:BI25" si="21">IF(AG18="CUMPLIDA","CERRADO","ABIERTO")</f>
        <v>ABIERTO</v>
      </c>
      <c r="BJ18" s="146" t="str">
        <f t="shared" si="2"/>
        <v>ABIERTO</v>
      </c>
    </row>
    <row r="19" spans="1:69" ht="35.1" customHeight="1" x14ac:dyDescent="0.2">
      <c r="A19" s="203"/>
      <c r="B19" s="203"/>
      <c r="C19" s="204" t="s">
        <v>81</v>
      </c>
      <c r="D19" s="203"/>
      <c r="E19" s="205"/>
      <c r="F19" s="203"/>
      <c r="G19" s="203">
        <v>7</v>
      </c>
      <c r="H19" s="206" t="s">
        <v>136</v>
      </c>
      <c r="I19" s="207" t="s">
        <v>142</v>
      </c>
      <c r="J19" s="210" t="s">
        <v>143</v>
      </c>
      <c r="K19" s="208" t="s">
        <v>144</v>
      </c>
      <c r="L19" s="208" t="s">
        <v>145</v>
      </c>
      <c r="M19" s="209">
        <v>1</v>
      </c>
      <c r="N19" s="204" t="s">
        <v>88</v>
      </c>
      <c r="O19" s="204" t="str">
        <f>IF(H19="","",VLOOKUP(H19,'[1]Procedimientos Publicar'!$C$6:$E$85,3,FALSE))</f>
        <v>SECRETARIA GENERAL</v>
      </c>
      <c r="P19" s="204" t="s">
        <v>141</v>
      </c>
      <c r="Q19" s="203"/>
      <c r="R19" s="203"/>
      <c r="S19" s="210"/>
      <c r="T19" s="211">
        <v>1</v>
      </c>
      <c r="U19" s="203"/>
      <c r="V19" s="213">
        <v>44743</v>
      </c>
      <c r="W19" s="212">
        <v>44012</v>
      </c>
      <c r="X19" s="227">
        <v>45657</v>
      </c>
      <c r="Y19" s="214">
        <v>44286</v>
      </c>
      <c r="Z19" s="215" t="s">
        <v>466</v>
      </c>
      <c r="AA19" s="203">
        <v>0.01</v>
      </c>
      <c r="AB19" s="216">
        <f>(IF(AA19="","",IF(OR($M19=0,$M19="",$Y19=""),"",AA19/$M19)))</f>
        <v>0.01</v>
      </c>
      <c r="AC19" s="217">
        <f t="shared" ref="AC19:AC44" si="22">(IF(OR($T19="",AB19=""),"",IF(OR($T19=0,AB19=0),0,IF((AB19*100%)/$T19&gt;100%,100%,(AB19*100%)/$T19))))</f>
        <v>0.01</v>
      </c>
      <c r="AD19" s="132" t="str">
        <f t="shared" si="4"/>
        <v>ALERTA</v>
      </c>
      <c r="AE19" s="134" t="s">
        <v>467</v>
      </c>
      <c r="AF19" s="154"/>
      <c r="AG19" s="135" t="str">
        <f>IF(AC19=100%,IF(AC19&gt;0.1%,"CUMPLIDA","PENDIENTE"),IF(AC19&lt;0%,"INCUMPLIDA","PENDIENTE"))</f>
        <v>PENDIENTE</v>
      </c>
      <c r="AH19" s="155" t="s">
        <v>829</v>
      </c>
      <c r="AI19" s="218" t="s">
        <v>832</v>
      </c>
      <c r="AJ19" s="134">
        <v>0.05</v>
      </c>
      <c r="AK19" s="157">
        <f t="shared" ref="AK19:AK21" si="23">(IF(AJ19="","",IF(OR($M19=0,$M19="",AH19=""),"",AJ19/$M19)))</f>
        <v>0.05</v>
      </c>
      <c r="AL19" s="219">
        <f t="shared" si="15"/>
        <v>0.05</v>
      </c>
      <c r="AM19" s="132" t="str">
        <f t="shared" si="16"/>
        <v>ALERTA</v>
      </c>
      <c r="AN19" s="220" t="s">
        <v>466</v>
      </c>
      <c r="AO19" s="154" t="s">
        <v>831</v>
      </c>
      <c r="AP19" s="135" t="str">
        <f t="shared" ref="AP19:AP21" si="24">IF(AL19=100%,IF(AL19&gt;50%,"CUMPLIDA","PENDIENTE"),IF(AL19&lt;40%,"ATENCIÓN","PENDIENTE"))</f>
        <v>ATENCIÓN</v>
      </c>
      <c r="AQ19" s="221"/>
      <c r="AR19" s="134"/>
      <c r="AS19" s="154"/>
      <c r="AT19" s="222" t="str">
        <f>(IF(AS19="","",IF(OR($M19=0,$M19="",AQ19=""),"",AS19/$M19)))</f>
        <v/>
      </c>
      <c r="AU19" s="223" t="str">
        <f>(IF(OR($T19="",AT19=""),"",IF(OR($T19=0,AT19=0),0,IF((AT19*100%)/$T19&gt;100%,100%,(AT19*100%)/$T19))))</f>
        <v/>
      </c>
      <c r="AV19" s="132" t="str">
        <f>IF(AS19="","",IF(AU19&lt;100%, IF(AU19&lt;75%, "ALERTA","EN TERMINO"), IF(AU19=100%, "OK", "EN TERMINO")))</f>
        <v/>
      </c>
      <c r="AW19" s="224"/>
      <c r="AX19" s="154"/>
      <c r="AY19" s="135" t="str">
        <f>IF(AU19=100%,IF(AU19&gt;75%,"CUMPLIDA","PENDIENTE"),IF(AU19&lt;75%,"INCUMPLIDA","PENDIENTE"))</f>
        <v>PENDIENTE</v>
      </c>
      <c r="AZ19" s="221"/>
      <c r="BA19" s="134"/>
      <c r="BB19" s="134"/>
      <c r="BC19" s="157" t="str">
        <f t="shared" si="17"/>
        <v/>
      </c>
      <c r="BD19" s="225" t="str">
        <f t="shared" si="18"/>
        <v/>
      </c>
      <c r="BE19" s="132" t="str">
        <f t="shared" si="19"/>
        <v/>
      </c>
      <c r="BF19" s="226"/>
      <c r="BG19" s="135" t="str">
        <f t="shared" si="20"/>
        <v>PENDIENTE</v>
      </c>
      <c r="BH19" s="146"/>
      <c r="BI19" s="146" t="str">
        <f t="shared" si="21"/>
        <v>ABIERTO</v>
      </c>
      <c r="BJ19" s="146" t="str">
        <f t="shared" si="2"/>
        <v>ABIERTO</v>
      </c>
    </row>
    <row r="20" spans="1:69" ht="35.1" customHeight="1" x14ac:dyDescent="0.25">
      <c r="A20" s="203"/>
      <c r="B20" s="203"/>
      <c r="C20" s="204" t="s">
        <v>81</v>
      </c>
      <c r="D20" s="203"/>
      <c r="E20" s="205"/>
      <c r="F20" s="203"/>
      <c r="G20" s="203">
        <v>10</v>
      </c>
      <c r="H20" s="206" t="s">
        <v>136</v>
      </c>
      <c r="I20" s="228" t="s">
        <v>146</v>
      </c>
      <c r="J20" s="229"/>
      <c r="K20" s="208"/>
      <c r="L20" s="208"/>
      <c r="M20" s="209">
        <v>1</v>
      </c>
      <c r="N20" s="204" t="s">
        <v>88</v>
      </c>
      <c r="O20" s="204" t="str">
        <f>IF(H20="","",VLOOKUP(H20,'[1]Procedimientos Publicar'!$C$6:$E$85,3,FALSE))</f>
        <v>SECRETARIA GENERAL</v>
      </c>
      <c r="P20" s="204" t="s">
        <v>141</v>
      </c>
      <c r="Q20" s="203"/>
      <c r="R20" s="203"/>
      <c r="S20" s="210"/>
      <c r="T20" s="211">
        <v>1</v>
      </c>
      <c r="U20" s="203"/>
      <c r="V20" s="213">
        <v>45658</v>
      </c>
      <c r="W20" s="212"/>
      <c r="X20" s="213">
        <v>45868</v>
      </c>
      <c r="Y20" s="214">
        <v>44286</v>
      </c>
      <c r="Z20" s="230" t="s">
        <v>468</v>
      </c>
      <c r="AA20" s="203">
        <v>0.01</v>
      </c>
      <c r="AB20" s="216">
        <f>(IF(AA20="","",IF(OR($M20=0,$M20="",$Y20=""),"",AA20/$M20)))</f>
        <v>0.01</v>
      </c>
      <c r="AC20" s="217">
        <f t="shared" si="22"/>
        <v>0.01</v>
      </c>
      <c r="AD20" s="132" t="str">
        <f t="shared" si="4"/>
        <v>ALERTA</v>
      </c>
      <c r="AE20" s="134" t="s">
        <v>469</v>
      </c>
      <c r="AF20" s="154"/>
      <c r="AG20" s="135" t="str">
        <f>IF(AC20=100%,IF(AC20&gt;0.1%,"CUMPLIDA","PENDIENTE"),IF(AC20&lt;0%,"INCUMPLIDA","PENDIENTE"))</f>
        <v>PENDIENTE</v>
      </c>
      <c r="AH20" s="155" t="s">
        <v>829</v>
      </c>
      <c r="AI20" s="231" t="s">
        <v>468</v>
      </c>
      <c r="AJ20" s="134">
        <v>0.05</v>
      </c>
      <c r="AK20" s="157">
        <f t="shared" si="23"/>
        <v>0.05</v>
      </c>
      <c r="AL20" s="219">
        <f t="shared" si="15"/>
        <v>0.05</v>
      </c>
      <c r="AM20" s="132" t="str">
        <f t="shared" si="16"/>
        <v>ALERTA</v>
      </c>
      <c r="AN20" s="134" t="s">
        <v>833</v>
      </c>
      <c r="AO20" s="154" t="s">
        <v>831</v>
      </c>
      <c r="AP20" s="135" t="str">
        <f t="shared" si="24"/>
        <v>ATENCIÓN</v>
      </c>
      <c r="AQ20" s="221"/>
      <c r="AR20" s="134"/>
      <c r="AS20" s="154"/>
      <c r="AT20" s="222" t="str">
        <f>(IF(AS20="","",IF(OR($M20=0,$M20="",AQ20=""),"",AS20/$M20)))</f>
        <v/>
      </c>
      <c r="AU20" s="223" t="str">
        <f>(IF(OR($T20="",AT20=""),"",IF(OR($T20=0,AT20=0),0,IF((AT20*100%)/$T20&gt;100%,100%,(AT20*100%)/$T20))))</f>
        <v/>
      </c>
      <c r="AV20" s="132" t="str">
        <f>IF(AS20="","",IF(AU20&lt;100%, IF(AU20&lt;75%, "ALERTA","EN TERMINO"), IF(AU20=100%, "OK", "EN TERMINO")))</f>
        <v/>
      </c>
      <c r="AW20" s="224"/>
      <c r="AX20" s="154"/>
      <c r="AY20" s="135" t="str">
        <f>IF(AU20=100%,IF(AU20&gt;75%,"CUMPLIDA","PENDIENTE"),IF(AU20&lt;75%,"INCUMPLIDA","PENDIENTE"))</f>
        <v>PENDIENTE</v>
      </c>
      <c r="AZ20" s="221"/>
      <c r="BA20" s="134"/>
      <c r="BB20" s="134"/>
      <c r="BC20" s="157" t="str">
        <f t="shared" si="17"/>
        <v/>
      </c>
      <c r="BD20" s="225" t="str">
        <f t="shared" si="18"/>
        <v/>
      </c>
      <c r="BE20" s="132" t="str">
        <f t="shared" si="19"/>
        <v/>
      </c>
      <c r="BF20" s="226"/>
      <c r="BG20" s="135" t="str">
        <f t="shared" si="20"/>
        <v>PENDIENTE</v>
      </c>
      <c r="BH20" s="146"/>
      <c r="BI20" s="146" t="str">
        <f t="shared" si="21"/>
        <v>ABIERTO</v>
      </c>
      <c r="BJ20" s="146" t="str">
        <f t="shared" si="2"/>
        <v>ABIERTO</v>
      </c>
    </row>
    <row r="21" spans="1:69" ht="35.1" customHeight="1" x14ac:dyDescent="0.25">
      <c r="A21" s="203"/>
      <c r="B21" s="203"/>
      <c r="C21" s="204" t="s">
        <v>81</v>
      </c>
      <c r="D21" s="203"/>
      <c r="E21" s="205"/>
      <c r="F21" s="203"/>
      <c r="G21" s="203">
        <v>11</v>
      </c>
      <c r="H21" s="206" t="s">
        <v>136</v>
      </c>
      <c r="I21" s="228" t="s">
        <v>147</v>
      </c>
      <c r="J21" s="229"/>
      <c r="K21" s="208"/>
      <c r="L21" s="208"/>
      <c r="M21" s="209">
        <v>1</v>
      </c>
      <c r="N21" s="204" t="s">
        <v>88</v>
      </c>
      <c r="O21" s="204" t="str">
        <f>IF(H21="","",VLOOKUP(H21,'[1]Procedimientos Publicar'!$C$6:$E$85,3,FALSE))</f>
        <v>SECRETARIA GENERAL</v>
      </c>
      <c r="P21" s="204" t="s">
        <v>141</v>
      </c>
      <c r="Q21" s="203"/>
      <c r="R21" s="203"/>
      <c r="S21" s="210"/>
      <c r="T21" s="211">
        <v>1</v>
      </c>
      <c r="U21" s="203"/>
      <c r="V21" s="232">
        <v>45870</v>
      </c>
      <c r="W21" s="212"/>
      <c r="X21" s="227">
        <v>45899</v>
      </c>
      <c r="Y21" s="214">
        <v>44286</v>
      </c>
      <c r="Z21" s="233" t="s">
        <v>470</v>
      </c>
      <c r="AA21" s="203">
        <v>0.01</v>
      </c>
      <c r="AB21" s="216">
        <f>(IF(AA21="","",IF(OR($M21=0,$M21="",$Y21=""),"",AA21/$M21)))</f>
        <v>0.01</v>
      </c>
      <c r="AC21" s="217">
        <f t="shared" si="22"/>
        <v>0.01</v>
      </c>
      <c r="AD21" s="132" t="str">
        <f t="shared" si="4"/>
        <v>ALERTA</v>
      </c>
      <c r="AE21" s="134" t="s">
        <v>471</v>
      </c>
      <c r="AF21" s="154"/>
      <c r="AG21" s="135" t="str">
        <f>IF(AC21=100%,IF(AC21&gt;0.1%,"CUMPLIDA","PENDIENTE"),IF(AC21&lt;0%,"INCUMPLIDA","PENDIENTE"))</f>
        <v>PENDIENTE</v>
      </c>
      <c r="AH21" s="155" t="s">
        <v>829</v>
      </c>
      <c r="AI21" s="234" t="s">
        <v>834</v>
      </c>
      <c r="AJ21" s="134">
        <v>0.05</v>
      </c>
      <c r="AK21" s="157">
        <f t="shared" si="23"/>
        <v>0.05</v>
      </c>
      <c r="AL21" s="219">
        <f t="shared" si="15"/>
        <v>0.05</v>
      </c>
      <c r="AM21" s="132" t="str">
        <f t="shared" si="16"/>
        <v>ALERTA</v>
      </c>
      <c r="AN21" s="218" t="s">
        <v>835</v>
      </c>
      <c r="AO21" s="154" t="s">
        <v>831</v>
      </c>
      <c r="AP21" s="135" t="str">
        <f t="shared" si="24"/>
        <v>ATENCIÓN</v>
      </c>
      <c r="AQ21" s="221"/>
      <c r="AR21" s="235"/>
      <c r="AS21" s="154"/>
      <c r="AT21" s="222" t="str">
        <f>(IF(AS21="","",IF(OR($M21=0,$M21="",AQ21=""),"",AS21/$M21)))</f>
        <v/>
      </c>
      <c r="AU21" s="223" t="str">
        <f>(IF(OR($T21="",AT21=""),"",IF(OR($T21=0,AT21=0),0,IF((AT21*100%)/$T21&gt;100%,100%,(AT21*100%)/$T21))))</f>
        <v/>
      </c>
      <c r="AV21" s="132" t="str">
        <f>IF(AS21="","",IF(AU21&lt;100%, IF(AU21&lt;75%, "ALERTA","EN TERMINO"), IF(AU21=100%, "OK", "EN TERMINO")))</f>
        <v/>
      </c>
      <c r="AW21" s="224"/>
      <c r="AX21" s="154"/>
      <c r="AY21" s="135" t="str">
        <f>IF(AU21=100%,IF(AU21&gt;75%,"CUMPLIDA","PENDIENTE"),IF(AU21&lt;75%,"INCUMPLIDA","PENDIENTE"))</f>
        <v>PENDIENTE</v>
      </c>
      <c r="AZ21" s="221"/>
      <c r="BA21" s="235"/>
      <c r="BB21" s="134"/>
      <c r="BC21" s="157" t="str">
        <f t="shared" si="17"/>
        <v/>
      </c>
      <c r="BD21" s="225" t="str">
        <f t="shared" si="18"/>
        <v/>
      </c>
      <c r="BE21" s="132" t="str">
        <f t="shared" si="19"/>
        <v/>
      </c>
      <c r="BF21" s="226"/>
      <c r="BG21" s="135" t="str">
        <f t="shared" si="20"/>
        <v>PENDIENTE</v>
      </c>
      <c r="BH21" s="146"/>
      <c r="BI21" s="146" t="str">
        <f t="shared" si="21"/>
        <v>ABIERTO</v>
      </c>
      <c r="BJ21" s="146" t="str">
        <f t="shared" si="2"/>
        <v>ABIERTO</v>
      </c>
    </row>
    <row r="22" spans="1:69" ht="35.1" customHeight="1" x14ac:dyDescent="0.2">
      <c r="A22" s="236"/>
      <c r="B22" s="236"/>
      <c r="C22" s="237" t="s">
        <v>81</v>
      </c>
      <c r="D22" s="236"/>
      <c r="E22" s="238" t="s">
        <v>148</v>
      </c>
      <c r="F22" s="236"/>
      <c r="G22" s="236">
        <v>1</v>
      </c>
      <c r="H22" s="237" t="s">
        <v>149</v>
      </c>
      <c r="I22" s="239" t="s">
        <v>150</v>
      </c>
      <c r="J22" s="236"/>
      <c r="K22" s="240" t="s">
        <v>151</v>
      </c>
      <c r="L22" s="241" t="s">
        <v>152</v>
      </c>
      <c r="M22" s="241">
        <v>4</v>
      </c>
      <c r="N22" s="236"/>
      <c r="O22" s="237" t="str">
        <f>IF(H22="","",VLOOKUP(H22,'[1]Procedimientos Publicar'!$C$6:$E$85,3,FALSE))</f>
        <v>SECRETARIA GENERAL</v>
      </c>
      <c r="P22" s="237" t="s">
        <v>141</v>
      </c>
      <c r="Q22" s="236"/>
      <c r="R22" s="236"/>
      <c r="S22" s="236"/>
      <c r="T22" s="242">
        <v>1</v>
      </c>
      <c r="U22" s="243" t="s">
        <v>153</v>
      </c>
      <c r="V22" s="244">
        <v>43831</v>
      </c>
      <c r="W22" s="244"/>
      <c r="X22" s="245">
        <v>44196</v>
      </c>
      <c r="Y22" s="246">
        <v>44286</v>
      </c>
      <c r="Z22" s="247"/>
      <c r="AA22" s="247"/>
      <c r="AB22" s="248" t="str">
        <f>(IF(AA22="","",IF(OR(#REF!=0,#REF!="",$Y22=""),"",AA22/#REF!)))</f>
        <v/>
      </c>
      <c r="AC22" s="249" t="str">
        <f t="shared" si="22"/>
        <v/>
      </c>
      <c r="AD22" s="132" t="str">
        <f t="shared" si="4"/>
        <v/>
      </c>
      <c r="AE22" s="250" t="s">
        <v>472</v>
      </c>
      <c r="AF22" s="251"/>
      <c r="AG22" s="135" t="str">
        <f>IF(AC22=100%,IF(AC22&gt;25%,"CUMPLIDA","PENDIENTE"),IF(AC22&lt;25%,"INCUMPLIDA","PENDIENTE"))</f>
        <v>PENDIENTE</v>
      </c>
      <c r="AH22" s="155" t="s">
        <v>829</v>
      </c>
      <c r="AI22" s="252" t="s">
        <v>836</v>
      </c>
      <c r="AJ22" s="253">
        <v>1.25</v>
      </c>
      <c r="AK22" s="157">
        <f>(IF(AJ22="","",IF(OR($M22=0,$M22="",AH22=""),"",AJ22/$M22)))</f>
        <v>0.3125</v>
      </c>
      <c r="AL22" s="219">
        <f t="shared" si="15"/>
        <v>0.3125</v>
      </c>
      <c r="AM22" s="132" t="str">
        <f t="shared" si="16"/>
        <v>ALERTA</v>
      </c>
      <c r="AN22" s="254" t="s">
        <v>837</v>
      </c>
      <c r="AO22" s="134" t="s">
        <v>827</v>
      </c>
      <c r="AP22" s="135" t="str">
        <f>IF(AL22=100%,IF(AL22&gt;50%,"CUMPLIDA","PENDIENTE"),IF(AL22&lt;40%,"INCUMPLIDA","PENDIENTE"))</f>
        <v>INCUMPLIDA</v>
      </c>
      <c r="AQ22" s="221"/>
      <c r="AR22" s="255"/>
      <c r="AS22" s="251"/>
      <c r="AT22" s="251"/>
      <c r="AU22" s="251"/>
      <c r="AV22" s="251"/>
      <c r="AW22" s="256"/>
      <c r="AX22" s="251"/>
      <c r="AY22" s="251"/>
      <c r="AZ22" s="221"/>
      <c r="BA22" s="134"/>
      <c r="BB22" s="251"/>
      <c r="BC22" s="157" t="str">
        <f t="shared" si="17"/>
        <v/>
      </c>
      <c r="BD22" s="225" t="str">
        <f t="shared" si="18"/>
        <v/>
      </c>
      <c r="BE22" s="132" t="str">
        <f t="shared" si="19"/>
        <v/>
      </c>
      <c r="BF22" s="235"/>
      <c r="BG22" s="135" t="str">
        <f t="shared" si="20"/>
        <v>PENDIENTE</v>
      </c>
      <c r="BH22" s="146"/>
      <c r="BI22" s="146" t="str">
        <f t="shared" si="21"/>
        <v>ABIERTO</v>
      </c>
      <c r="BJ22" s="146" t="str">
        <f t="shared" si="2"/>
        <v>ABIERTO</v>
      </c>
    </row>
    <row r="23" spans="1:69" ht="35.1" customHeight="1" x14ac:dyDescent="0.2">
      <c r="A23" s="257"/>
      <c r="B23" s="257"/>
      <c r="C23" s="258" t="s">
        <v>81</v>
      </c>
      <c r="D23" s="259"/>
      <c r="E23" s="260" t="s">
        <v>525</v>
      </c>
      <c r="F23" s="261">
        <v>44130</v>
      </c>
      <c r="G23" s="259">
        <v>1</v>
      </c>
      <c r="H23" s="262" t="s">
        <v>136</v>
      </c>
      <c r="I23" s="263" t="s">
        <v>488</v>
      </c>
      <c r="J23" s="258" t="s">
        <v>510</v>
      </c>
      <c r="K23" s="258" t="s">
        <v>529</v>
      </c>
      <c r="L23" s="258" t="s">
        <v>548</v>
      </c>
      <c r="M23" s="209">
        <v>1</v>
      </c>
      <c r="N23" s="258" t="s">
        <v>88</v>
      </c>
      <c r="O23" s="258" t="str">
        <f>IF(H23="","",VLOOKUP(H23,'[1]Procedimientos Publicar'!$C$6:$E$85,3,FALSE))</f>
        <v>SECRETARIA GENERAL</v>
      </c>
      <c r="P23" s="264" t="s">
        <v>141</v>
      </c>
      <c r="Q23" s="265"/>
      <c r="R23" s="265"/>
      <c r="S23" s="265"/>
      <c r="T23" s="266">
        <v>1</v>
      </c>
      <c r="U23" s="259"/>
      <c r="V23" s="212">
        <v>44235</v>
      </c>
      <c r="W23" s="212">
        <v>44600</v>
      </c>
      <c r="X23" s="267"/>
      <c r="Y23" s="261">
        <v>44286</v>
      </c>
      <c r="Z23" s="268" t="s">
        <v>473</v>
      </c>
      <c r="AA23" s="269">
        <v>0.4</v>
      </c>
      <c r="AB23" s="270">
        <f t="shared" ref="AB23:AB44" si="25">(IF(AA23="","",IF(OR($M23=0,$M23="",$Y23=""),"",AA23/$M23)))</f>
        <v>0.4</v>
      </c>
      <c r="AC23" s="271">
        <f t="shared" si="22"/>
        <v>0.4</v>
      </c>
      <c r="AD23" s="132" t="str">
        <f t="shared" si="4"/>
        <v>EN TERMINO</v>
      </c>
      <c r="AE23" s="272" t="s">
        <v>474</v>
      </c>
      <c r="AF23" s="70"/>
      <c r="AG23" s="135" t="str">
        <f>IF(AC23=100%,IF(AC23&gt;25%,"CUMPLIDA","PENDIENTE"),IF(AC23&lt;25%,"INCUMPLIDA","PENDIENTE"))</f>
        <v>PENDIENTE</v>
      </c>
      <c r="AH23" s="155" t="s">
        <v>829</v>
      </c>
      <c r="AI23" s="273" t="s">
        <v>838</v>
      </c>
      <c r="AJ23" s="134">
        <v>0.4</v>
      </c>
      <c r="AK23" s="157">
        <f t="shared" ref="AK23:AK26" si="26">(IF(AJ23="","",IF(OR($M23=0,$M23="",AH23=""),"",AJ23/$M23)))</f>
        <v>0.4</v>
      </c>
      <c r="AL23" s="219">
        <f t="shared" si="15"/>
        <v>0.4</v>
      </c>
      <c r="AM23" s="132" t="str">
        <f t="shared" si="16"/>
        <v>ALERTA</v>
      </c>
      <c r="AN23" s="274" t="s">
        <v>839</v>
      </c>
      <c r="AO23" s="154" t="s">
        <v>831</v>
      </c>
      <c r="AP23" s="135" t="str">
        <f t="shared" ref="AP23:AP26" si="27">IF(AL23=100%,IF(AL23&gt;50%,"CUMPLIDA","PENDIENTE"),IF(AL23&lt;40%,"ATENCIÓN","PENDIENTE"))</f>
        <v>PENDIENTE</v>
      </c>
      <c r="AQ23" s="221"/>
      <c r="AR23" s="134"/>
      <c r="AS23" s="154"/>
      <c r="AT23" s="222" t="str">
        <f>(IF(AS23="","",IF(OR($M23=0,$M23="",AQ23=""),"",AS23/$M23)))</f>
        <v/>
      </c>
      <c r="AU23" s="223" t="str">
        <f>(IF(OR($T23="",AT23=""),"",IF(OR($T23=0,AT23=0),0,IF((AT23*100%)/$T23&gt;100%,100%,(AT23*100%)/$T23))))</f>
        <v/>
      </c>
      <c r="AV23" s="132" t="str">
        <f>IF(AS23="","",IF(AU23&lt;100%, IF(AU23&lt;75%, "ALERTA","EN TERMINO"), IF(AU23=100%, "OK", "EN TERMINO")))</f>
        <v/>
      </c>
      <c r="AW23" s="224"/>
      <c r="AX23" s="154"/>
      <c r="AY23" s="135" t="str">
        <f>IF(AU23=100%,IF(AU23&gt;75%,"CUMPLIDA","PENDIENTE"),IF(AU23&lt;75%,"INCUMPLIDA","PENDIENTE"))</f>
        <v>PENDIENTE</v>
      </c>
      <c r="AZ23" s="221"/>
      <c r="BA23" s="134"/>
      <c r="BB23" s="134"/>
      <c r="BC23" s="157" t="str">
        <f t="shared" si="17"/>
        <v/>
      </c>
      <c r="BD23" s="225" t="str">
        <f t="shared" si="18"/>
        <v/>
      </c>
      <c r="BE23" s="132" t="str">
        <f t="shared" si="19"/>
        <v/>
      </c>
      <c r="BF23" s="226"/>
      <c r="BG23" s="135" t="str">
        <f t="shared" si="20"/>
        <v>PENDIENTE</v>
      </c>
      <c r="BH23" s="146"/>
      <c r="BI23" s="146" t="str">
        <f t="shared" si="21"/>
        <v>ABIERTO</v>
      </c>
      <c r="BJ23" s="146" t="str">
        <f t="shared" si="2"/>
        <v>ABIERTO</v>
      </c>
    </row>
    <row r="24" spans="1:69" ht="35.1" customHeight="1" x14ac:dyDescent="0.2">
      <c r="A24" s="257"/>
      <c r="B24" s="257"/>
      <c r="C24" s="258" t="s">
        <v>81</v>
      </c>
      <c r="D24" s="259"/>
      <c r="E24" s="275"/>
      <c r="F24" s="261">
        <v>44130</v>
      </c>
      <c r="G24" s="259">
        <v>2</v>
      </c>
      <c r="H24" s="262" t="s">
        <v>136</v>
      </c>
      <c r="I24" s="263" t="s">
        <v>489</v>
      </c>
      <c r="J24" s="258" t="s">
        <v>511</v>
      </c>
      <c r="K24" s="258" t="s">
        <v>530</v>
      </c>
      <c r="L24" s="258" t="s">
        <v>548</v>
      </c>
      <c r="M24" s="209">
        <v>1</v>
      </c>
      <c r="N24" s="258" t="s">
        <v>88</v>
      </c>
      <c r="O24" s="258" t="str">
        <f>IF(H24="","",VLOOKUP(H24,'[1]Procedimientos Publicar'!$C$6:$E$85,3,FALSE))</f>
        <v>SECRETARIA GENERAL</v>
      </c>
      <c r="P24" s="264" t="s">
        <v>141</v>
      </c>
      <c r="Q24" s="265"/>
      <c r="R24" s="265"/>
      <c r="S24" s="265"/>
      <c r="T24" s="266">
        <v>1</v>
      </c>
      <c r="U24" s="259"/>
      <c r="V24" s="212">
        <v>44235</v>
      </c>
      <c r="W24" s="212">
        <v>44600</v>
      </c>
      <c r="X24" s="267"/>
      <c r="Y24" s="261">
        <v>44286</v>
      </c>
      <c r="Z24" s="268" t="s">
        <v>475</v>
      </c>
      <c r="AA24" s="269">
        <v>0.25</v>
      </c>
      <c r="AB24" s="270">
        <f t="shared" si="25"/>
        <v>0.25</v>
      </c>
      <c r="AC24" s="271">
        <f t="shared" si="22"/>
        <v>0.25</v>
      </c>
      <c r="AD24" s="132" t="str">
        <f t="shared" si="4"/>
        <v>EN TERMINO</v>
      </c>
      <c r="AE24" s="272" t="s">
        <v>474</v>
      </c>
      <c r="AF24" s="70"/>
      <c r="AG24" s="135" t="str">
        <f>IF(AC24=100%,IF(AC24&gt;25%,"CUMPLIDA","PENDIENTE"),IF(AC24&lt;25%,"INCUMPLIDA","PENDIENTE"))</f>
        <v>PENDIENTE</v>
      </c>
      <c r="AH24" s="155" t="s">
        <v>829</v>
      </c>
      <c r="AI24" s="276" t="s">
        <v>840</v>
      </c>
      <c r="AJ24" s="134">
        <v>0.25</v>
      </c>
      <c r="AK24" s="157">
        <f t="shared" si="26"/>
        <v>0.25</v>
      </c>
      <c r="AL24" s="219">
        <f t="shared" si="15"/>
        <v>0.25</v>
      </c>
      <c r="AM24" s="132" t="str">
        <f t="shared" si="16"/>
        <v>ALERTA</v>
      </c>
      <c r="AN24" s="274" t="s">
        <v>841</v>
      </c>
      <c r="AO24" s="154" t="s">
        <v>831</v>
      </c>
      <c r="AP24" s="135" t="str">
        <f t="shared" si="27"/>
        <v>ATENCIÓN</v>
      </c>
      <c r="AQ24" s="221"/>
      <c r="AR24" s="134"/>
      <c r="AS24" s="154"/>
      <c r="AT24" s="222" t="str">
        <f>(IF(AS24="","",IF(OR($M24=0,$M24="",AQ24=""),"",AS24/$M24)))</f>
        <v/>
      </c>
      <c r="AU24" s="223" t="str">
        <f>(IF(OR($T24="",AT24=""),"",IF(OR($T24=0,AT24=0),0,IF((AT24*100%)/$T24&gt;100%,100%,(AT24*100%)/$T24))))</f>
        <v/>
      </c>
      <c r="AV24" s="132" t="str">
        <f>IF(AS24="","",IF(AU24&lt;100%, IF(AU24&lt;75%, "ALERTA","EN TERMINO"), IF(AU24=100%, "OK", "EN TERMINO")))</f>
        <v/>
      </c>
      <c r="AW24" s="224"/>
      <c r="AX24" s="154"/>
      <c r="AY24" s="135" t="str">
        <f>IF(AU24=100%,IF(AU24&gt;75%,"CUMPLIDA","PENDIENTE"),IF(AU24&lt;75%,"INCUMPLIDA","PENDIENTE"))</f>
        <v>PENDIENTE</v>
      </c>
      <c r="AZ24" s="221"/>
      <c r="BA24" s="134"/>
      <c r="BB24" s="134"/>
      <c r="BC24" s="157" t="str">
        <f t="shared" si="17"/>
        <v/>
      </c>
      <c r="BD24" s="225" t="str">
        <f t="shared" si="18"/>
        <v/>
      </c>
      <c r="BE24" s="132" t="str">
        <f t="shared" si="19"/>
        <v/>
      </c>
      <c r="BF24" s="226"/>
      <c r="BG24" s="135" t="str">
        <f t="shared" si="20"/>
        <v>PENDIENTE</v>
      </c>
      <c r="BH24" s="146"/>
      <c r="BI24" s="146" t="str">
        <f t="shared" si="21"/>
        <v>ABIERTO</v>
      </c>
      <c r="BJ24" s="146" t="str">
        <f t="shared" si="2"/>
        <v>ABIERTO</v>
      </c>
    </row>
    <row r="25" spans="1:69" ht="35.1" customHeight="1" x14ac:dyDescent="0.2">
      <c r="A25" s="257"/>
      <c r="B25" s="257"/>
      <c r="C25" s="258" t="s">
        <v>81</v>
      </c>
      <c r="D25" s="259"/>
      <c r="E25" s="275"/>
      <c r="F25" s="261">
        <v>44130</v>
      </c>
      <c r="G25" s="259">
        <v>3</v>
      </c>
      <c r="H25" s="262" t="s">
        <v>136</v>
      </c>
      <c r="I25" s="277" t="s">
        <v>490</v>
      </c>
      <c r="J25" s="258" t="s">
        <v>512</v>
      </c>
      <c r="K25" s="258" t="s">
        <v>531</v>
      </c>
      <c r="L25" s="258" t="s">
        <v>549</v>
      </c>
      <c r="M25" s="209">
        <v>1</v>
      </c>
      <c r="N25" s="258" t="s">
        <v>88</v>
      </c>
      <c r="O25" s="258" t="str">
        <f>IF(H25="","",VLOOKUP(H25,'[1]Procedimientos Publicar'!$C$6:$E$85,3,FALSE))</f>
        <v>SECRETARIA GENERAL</v>
      </c>
      <c r="P25" s="264" t="s">
        <v>141</v>
      </c>
      <c r="Q25" s="265"/>
      <c r="R25" s="265"/>
      <c r="S25" s="265"/>
      <c r="T25" s="266">
        <v>1</v>
      </c>
      <c r="U25" s="259"/>
      <c r="V25" s="212">
        <v>44235</v>
      </c>
      <c r="W25" s="212">
        <v>44600</v>
      </c>
      <c r="X25" s="267"/>
      <c r="Y25" s="261">
        <v>44286</v>
      </c>
      <c r="Z25" s="268" t="s">
        <v>476</v>
      </c>
      <c r="AA25" s="269">
        <v>0.25</v>
      </c>
      <c r="AB25" s="270">
        <f t="shared" si="25"/>
        <v>0.25</v>
      </c>
      <c r="AC25" s="271">
        <f t="shared" si="22"/>
        <v>0.25</v>
      </c>
      <c r="AD25" s="132" t="str">
        <f t="shared" si="4"/>
        <v>EN TERMINO</v>
      </c>
      <c r="AE25" s="272" t="s">
        <v>474</v>
      </c>
      <c r="AF25" s="70"/>
      <c r="AG25" s="135" t="str">
        <f>IF(AC25=100%,IF(AC25&gt;25%,"CUMPLIDA","PENDIENTE"),IF(AC25&lt;25%,"INCUMPLIDA","PENDIENTE"))</f>
        <v>PENDIENTE</v>
      </c>
      <c r="AH25" s="155" t="s">
        <v>829</v>
      </c>
      <c r="AI25" s="278" t="s">
        <v>842</v>
      </c>
      <c r="AJ25" s="134">
        <v>0.25</v>
      </c>
      <c r="AK25" s="157">
        <f t="shared" si="26"/>
        <v>0.25</v>
      </c>
      <c r="AL25" s="219">
        <f t="shared" si="15"/>
        <v>0.25</v>
      </c>
      <c r="AM25" s="132" t="str">
        <f t="shared" si="16"/>
        <v>ALERTA</v>
      </c>
      <c r="AN25" s="278" t="s">
        <v>843</v>
      </c>
      <c r="AO25" s="154" t="s">
        <v>831</v>
      </c>
      <c r="AP25" s="135" t="str">
        <f t="shared" si="27"/>
        <v>ATENCIÓN</v>
      </c>
      <c r="AQ25" s="221"/>
      <c r="AR25" s="134"/>
      <c r="AS25" s="154"/>
      <c r="AT25" s="222" t="str">
        <f>(IF(AS25="","",IF(OR($M25=0,$M25="",AQ25=""),"",AS25/$M25)))</f>
        <v/>
      </c>
      <c r="AU25" s="223" t="str">
        <f>(IF(OR($T25="",AT25=""),"",IF(OR($T25=0,AT25=0),0,IF((AT25*100%)/$T25&gt;100%,100%,(AT25*100%)/$T25))))</f>
        <v/>
      </c>
      <c r="AV25" s="132" t="str">
        <f>IF(AS25="","",IF(AU25&lt;100%, IF(AU25&lt;75%, "ALERTA","EN TERMINO"), IF(AU25=100%, "OK", "EN TERMINO")))</f>
        <v/>
      </c>
      <c r="AW25" s="224"/>
      <c r="AX25" s="154"/>
      <c r="AY25" s="135" t="str">
        <f>IF(AU25=100%,IF(AU25&gt;75%,"CUMPLIDA","PENDIENTE"),IF(AU25&lt;75%,"INCUMPLIDA","PENDIENTE"))</f>
        <v>PENDIENTE</v>
      </c>
      <c r="AZ25" s="221"/>
      <c r="BA25" s="134"/>
      <c r="BB25" s="134"/>
      <c r="BC25" s="157" t="str">
        <f t="shared" si="17"/>
        <v/>
      </c>
      <c r="BD25" s="225" t="str">
        <f t="shared" si="18"/>
        <v/>
      </c>
      <c r="BE25" s="132" t="str">
        <f t="shared" si="19"/>
        <v/>
      </c>
      <c r="BF25" s="226"/>
      <c r="BG25" s="135" t="str">
        <f t="shared" si="20"/>
        <v>PENDIENTE</v>
      </c>
      <c r="BH25" s="146"/>
      <c r="BI25" s="146" t="str">
        <f t="shared" si="21"/>
        <v>ABIERTO</v>
      </c>
      <c r="BJ25" s="146" t="str">
        <f t="shared" si="2"/>
        <v>ABIERTO</v>
      </c>
    </row>
    <row r="26" spans="1:69" ht="35.1" customHeight="1" x14ac:dyDescent="0.2">
      <c r="A26" s="257"/>
      <c r="B26" s="257"/>
      <c r="C26" s="258" t="s">
        <v>81</v>
      </c>
      <c r="D26" s="259"/>
      <c r="E26" s="275"/>
      <c r="F26" s="261">
        <v>44130</v>
      </c>
      <c r="G26" s="259">
        <v>4</v>
      </c>
      <c r="H26" s="262" t="s">
        <v>136</v>
      </c>
      <c r="I26" s="279" t="s">
        <v>491</v>
      </c>
      <c r="J26" s="258" t="s">
        <v>513</v>
      </c>
      <c r="K26" s="280" t="s">
        <v>532</v>
      </c>
      <c r="L26" s="258" t="s">
        <v>550</v>
      </c>
      <c r="M26" s="209">
        <v>1</v>
      </c>
      <c r="N26" s="258" t="s">
        <v>88</v>
      </c>
      <c r="O26" s="258" t="str">
        <f>IF(H26="","",VLOOKUP(H26,'[1]Procedimientos Publicar'!$C$6:$E$85,3,FALSE))</f>
        <v>SECRETARIA GENERAL</v>
      </c>
      <c r="P26" s="264" t="s">
        <v>141</v>
      </c>
      <c r="Q26" s="265"/>
      <c r="R26" s="265"/>
      <c r="S26" s="265"/>
      <c r="T26" s="266">
        <v>1</v>
      </c>
      <c r="U26" s="259"/>
      <c r="V26" s="212">
        <v>44235</v>
      </c>
      <c r="W26" s="212">
        <v>44600</v>
      </c>
      <c r="X26" s="267"/>
      <c r="Y26" s="261">
        <v>44286</v>
      </c>
      <c r="Z26" s="268" t="s">
        <v>477</v>
      </c>
      <c r="AA26" s="269">
        <v>0.01</v>
      </c>
      <c r="AB26" s="270">
        <f t="shared" si="25"/>
        <v>0.01</v>
      </c>
      <c r="AC26" s="271">
        <f t="shared" si="22"/>
        <v>0.01</v>
      </c>
      <c r="AD26" s="132" t="str">
        <f t="shared" si="4"/>
        <v>ALERTA</v>
      </c>
      <c r="AE26" s="134" t="s">
        <v>478</v>
      </c>
      <c r="AF26" s="70"/>
      <c r="AG26" s="135" t="str">
        <f>IF(AC26=100%,IF(AC26&gt;0.01%,"CUMPLIDA","PENDIENTE"),IF(AC26&lt;0%,"INCUMPLIDA","PENDIENTE"))</f>
        <v>PENDIENTE</v>
      </c>
      <c r="AH26" s="155" t="s">
        <v>829</v>
      </c>
      <c r="AI26" s="278" t="s">
        <v>844</v>
      </c>
      <c r="AJ26" s="134">
        <v>0.5</v>
      </c>
      <c r="AK26" s="157">
        <f t="shared" si="26"/>
        <v>0.5</v>
      </c>
      <c r="AL26" s="219">
        <f t="shared" si="15"/>
        <v>0.5</v>
      </c>
      <c r="AM26" s="132" t="str">
        <f t="shared" si="16"/>
        <v>EN TERMINO</v>
      </c>
      <c r="AN26" s="278" t="s">
        <v>845</v>
      </c>
      <c r="AO26" s="154" t="s">
        <v>831</v>
      </c>
      <c r="AP26" s="135" t="str">
        <f t="shared" si="27"/>
        <v>PENDIENTE</v>
      </c>
      <c r="AQ26" s="221"/>
      <c r="AR26" s="235"/>
      <c r="AS26" s="154"/>
      <c r="AT26" s="222" t="str">
        <f>(IF(AS26="","",IF(OR($M26=0,$M26="",AQ26=""),"",AS26/$M26)))</f>
        <v/>
      </c>
      <c r="AU26" s="223" t="str">
        <f>(IF(OR($T26="",AT26=""),"",IF(OR($T26=0,AT26=0),0,IF((AT26*100%)/$T26&gt;100%,100%,(AT26*100%)/$T26))))</f>
        <v/>
      </c>
      <c r="AV26" s="132" t="str">
        <f>IF(AS26="","",IF(AU26&lt;100%, IF(AU26&lt;75%, "ALERTA","EN TERMINO"), IF(AU26=100%, "OK", "EN TERMINO")))</f>
        <v/>
      </c>
      <c r="AW26" s="224"/>
      <c r="AX26" s="154"/>
      <c r="AY26" s="135" t="str">
        <f>IF(AU26=100%,IF(AU26&gt;75%,"CUMPLIDA","PENDIENTE"),IF(AU26&lt;75%,"INCUMPLIDA","PENDIENTE"))</f>
        <v>PENDIENTE</v>
      </c>
      <c r="AZ26" s="221"/>
      <c r="BA26" s="235"/>
      <c r="BB26" s="134"/>
      <c r="BC26" s="157" t="str">
        <f t="shared" si="17"/>
        <v/>
      </c>
      <c r="BD26" s="225" t="str">
        <f t="shared" si="18"/>
        <v/>
      </c>
      <c r="BE26" s="132" t="str">
        <f t="shared" si="19"/>
        <v/>
      </c>
      <c r="BF26" s="226"/>
      <c r="BG26" s="135" t="str">
        <f t="shared" si="20"/>
        <v>PENDIENTE</v>
      </c>
      <c r="BH26" s="146"/>
      <c r="BI26" s="146" t="str">
        <f>IF(AG26="CUMPLIDA","CERRADO","ABIERTO")</f>
        <v>ABIERTO</v>
      </c>
      <c r="BJ26" s="146" t="str">
        <f t="shared" si="2"/>
        <v>ABIERTO</v>
      </c>
    </row>
    <row r="27" spans="1:69" ht="35.1" customHeight="1" x14ac:dyDescent="0.2">
      <c r="A27" s="257"/>
      <c r="B27" s="257"/>
      <c r="C27" s="258" t="s">
        <v>81</v>
      </c>
      <c r="D27" s="259"/>
      <c r="E27" s="275"/>
      <c r="F27" s="261">
        <v>44130</v>
      </c>
      <c r="G27" s="259">
        <v>5</v>
      </c>
      <c r="H27" s="262" t="s">
        <v>136</v>
      </c>
      <c r="I27" s="277" t="s">
        <v>492</v>
      </c>
      <c r="J27" s="258" t="s">
        <v>514</v>
      </c>
      <c r="K27" s="258" t="s">
        <v>533</v>
      </c>
      <c r="L27" s="258" t="s">
        <v>551</v>
      </c>
      <c r="M27" s="209">
        <v>1</v>
      </c>
      <c r="N27" s="258" t="s">
        <v>88</v>
      </c>
      <c r="O27" s="258" t="str">
        <f>IF(H27="","",VLOOKUP(H27,'[1]Procedimientos Publicar'!$C$6:$E$85,3,FALSE))</f>
        <v>SECRETARIA GENERAL</v>
      </c>
      <c r="P27" s="264" t="s">
        <v>141</v>
      </c>
      <c r="Q27" s="265"/>
      <c r="R27" s="265"/>
      <c r="S27" s="265"/>
      <c r="T27" s="266">
        <v>1</v>
      </c>
      <c r="U27" s="259"/>
      <c r="V27" s="212">
        <v>44235</v>
      </c>
      <c r="W27" s="212">
        <v>44600</v>
      </c>
      <c r="X27" s="267"/>
      <c r="Y27" s="261">
        <v>44286</v>
      </c>
      <c r="Z27" s="268" t="s">
        <v>479</v>
      </c>
      <c r="AA27" s="269">
        <v>1</v>
      </c>
      <c r="AB27" s="270">
        <f t="shared" si="25"/>
        <v>1</v>
      </c>
      <c r="AC27" s="271">
        <f t="shared" si="22"/>
        <v>1</v>
      </c>
      <c r="AD27" s="132" t="str">
        <f t="shared" si="4"/>
        <v>OK</v>
      </c>
      <c r="AE27" s="281" t="s">
        <v>474</v>
      </c>
      <c r="AF27" s="70"/>
      <c r="AG27" s="135" t="str">
        <f t="shared" ref="AG27:AG38" si="28">IF(AC27=100%,IF(AC27&gt;25%,"CUMPLIDA","PENDIENTE"),IF(AC27&lt;25%,"INCUMPLIDA","PENDIENTE"))</f>
        <v>CUMPLIDA</v>
      </c>
      <c r="AH27" s="251"/>
      <c r="AI27" s="251"/>
      <c r="AJ27" s="251"/>
      <c r="AK27" s="282" t="str">
        <f t="shared" ref="AK27:AK44" si="29">(IF(AJ27="","",IF(OR($M27=0,$M27="",AH27=""),"",AJ27/$M27)))</f>
        <v/>
      </c>
      <c r="AL27" s="219" t="str">
        <f t="shared" ref="AL27:AL44" si="30">(IF(OR($T27="",AK27=""),"",IF(OR($T27=0,AK27=0),0,IF((AK27*100%)/$T27&gt;100%,100%,(AK27*100%)/$T27))))</f>
        <v/>
      </c>
      <c r="AM27" s="132" t="str">
        <f t="shared" ref="AM27:AM44" si="31">IF(AJ27="","",IF(AL27&lt;100%, IF(AL27&lt;50%, "ALERTA","EN TERMINO"), IF(AL27=100%, "OK", "EN TERMINO")))</f>
        <v/>
      </c>
      <c r="AN27" s="251"/>
      <c r="AO27" s="251"/>
      <c r="AP27" s="135" t="str">
        <f t="shared" ref="AP27:AP38" si="32">IF(AL27=100%,IF(AL27&gt;50%,"CUMPLIDA","PENDIENTE"),IF(AL27&lt;50%,"INCUMPLIDA","PENDIENTE"))</f>
        <v>PENDIENTE</v>
      </c>
      <c r="AQ27" s="221"/>
      <c r="AR27" s="255"/>
      <c r="AS27" s="251"/>
      <c r="AT27" s="251"/>
      <c r="AU27" s="251"/>
      <c r="AV27" s="251"/>
      <c r="AW27" s="256"/>
      <c r="AX27" s="251"/>
      <c r="AY27" s="251"/>
      <c r="AZ27" s="221"/>
      <c r="BA27" s="134"/>
      <c r="BB27" s="251"/>
      <c r="BC27" s="157" t="str">
        <f t="shared" si="17"/>
        <v/>
      </c>
      <c r="BD27" s="225" t="str">
        <f t="shared" si="18"/>
        <v/>
      </c>
      <c r="BE27" s="132" t="str">
        <f t="shared" si="19"/>
        <v/>
      </c>
      <c r="BF27" s="235"/>
      <c r="BG27" s="135" t="str">
        <f t="shared" si="20"/>
        <v>PENDIENTE</v>
      </c>
      <c r="BH27" s="146"/>
      <c r="BI27" s="146" t="str">
        <f>IF(AG27="CUMPLIDA","CERRADO","ABIERTO")</f>
        <v>CERRADO</v>
      </c>
      <c r="BJ27" s="146" t="str">
        <f t="shared" si="2"/>
        <v>CERRADO</v>
      </c>
    </row>
    <row r="28" spans="1:69" ht="35.1" customHeight="1" x14ac:dyDescent="0.2">
      <c r="A28" s="257"/>
      <c r="B28" s="257"/>
      <c r="C28" s="258" t="s">
        <v>81</v>
      </c>
      <c r="D28" s="259"/>
      <c r="E28" s="275"/>
      <c r="F28" s="261">
        <v>44130</v>
      </c>
      <c r="G28" s="259">
        <v>6</v>
      </c>
      <c r="H28" s="262" t="s">
        <v>136</v>
      </c>
      <c r="I28" s="277" t="s">
        <v>493</v>
      </c>
      <c r="J28" s="258" t="s">
        <v>515</v>
      </c>
      <c r="K28" s="258" t="s">
        <v>534</v>
      </c>
      <c r="L28" s="258" t="s">
        <v>552</v>
      </c>
      <c r="M28" s="209">
        <v>1</v>
      </c>
      <c r="N28" s="258" t="s">
        <v>88</v>
      </c>
      <c r="O28" s="258" t="str">
        <f>IF(H28="","",VLOOKUP(H28,'[1]Procedimientos Publicar'!$C$6:$E$85,3,FALSE))</f>
        <v>SECRETARIA GENERAL</v>
      </c>
      <c r="P28" s="258" t="s">
        <v>141</v>
      </c>
      <c r="Q28" s="265"/>
      <c r="R28" s="265"/>
      <c r="S28" s="265"/>
      <c r="T28" s="266">
        <v>1</v>
      </c>
      <c r="U28" s="259"/>
      <c r="V28" s="212">
        <v>44235</v>
      </c>
      <c r="W28" s="212">
        <v>44600</v>
      </c>
      <c r="X28" s="267"/>
      <c r="Y28" s="261">
        <v>44286</v>
      </c>
      <c r="Z28" s="268" t="s">
        <v>480</v>
      </c>
      <c r="AA28" s="269">
        <v>0.5</v>
      </c>
      <c r="AB28" s="270">
        <f t="shared" si="25"/>
        <v>0.5</v>
      </c>
      <c r="AC28" s="271">
        <f t="shared" si="22"/>
        <v>0.5</v>
      </c>
      <c r="AD28" s="132" t="str">
        <f t="shared" si="4"/>
        <v>EN TERMINO</v>
      </c>
      <c r="AE28" s="272" t="s">
        <v>474</v>
      </c>
      <c r="AF28" s="70"/>
      <c r="AG28" s="135" t="str">
        <f t="shared" si="28"/>
        <v>PENDIENTE</v>
      </c>
      <c r="AH28" s="155" t="s">
        <v>829</v>
      </c>
      <c r="AI28" s="278" t="s">
        <v>846</v>
      </c>
      <c r="AJ28" s="222">
        <v>0.25</v>
      </c>
      <c r="AK28" s="157">
        <f t="shared" si="29"/>
        <v>0.25</v>
      </c>
      <c r="AL28" s="219">
        <f t="shared" si="30"/>
        <v>0.25</v>
      </c>
      <c r="AM28" s="132" t="str">
        <f t="shared" si="31"/>
        <v>ALERTA</v>
      </c>
      <c r="AN28" s="278" t="s">
        <v>847</v>
      </c>
      <c r="AO28" s="154" t="s">
        <v>831</v>
      </c>
      <c r="AP28" s="135" t="str">
        <f t="shared" ref="AP28:AP32" si="33">IF(AL28=100%,IF(AL28&gt;50%,"CUMPLIDA","PENDIENTE"),IF(AL28&lt;40%,"ATENCIÓN","PENDIENTE"))</f>
        <v>ATENCIÓN</v>
      </c>
      <c r="AQ28" s="221"/>
      <c r="AR28" s="134"/>
      <c r="AS28" s="154"/>
      <c r="AT28" s="222" t="str">
        <f>(IF(AS28="","",IF(OR($M28=0,$M28="",AQ28=""),"",AS28/$M28)))</f>
        <v/>
      </c>
      <c r="AU28" s="223" t="str">
        <f>(IF(OR($T28="",AT28=""),"",IF(OR($T28=0,AT28=0),0,IF((AT28*100%)/$T28&gt;100%,100%,(AT28*100%)/$T28))))</f>
        <v/>
      </c>
      <c r="AV28" s="132" t="str">
        <f>IF(AS28="","",IF(AU28&lt;100%, IF(AU28&lt;75%, "ALERTA","EN TERMINO"), IF(AU28=100%, "OK", "EN TERMINO")))</f>
        <v/>
      </c>
      <c r="AW28" s="224"/>
      <c r="AX28" s="154"/>
      <c r="AY28" s="135" t="str">
        <f>IF(AU28=100%,IF(AU28&gt;75%,"CUMPLIDA","PENDIENTE"),IF(AU28&lt;75%,"INCUMPLIDA","PENDIENTE"))</f>
        <v>PENDIENTE</v>
      </c>
      <c r="AZ28" s="221"/>
      <c r="BA28" s="134"/>
      <c r="BB28" s="134"/>
      <c r="BC28" s="157" t="str">
        <f t="shared" si="17"/>
        <v/>
      </c>
      <c r="BD28" s="225" t="str">
        <f t="shared" si="18"/>
        <v/>
      </c>
      <c r="BE28" s="132" t="str">
        <f t="shared" si="19"/>
        <v/>
      </c>
      <c r="BF28" s="226"/>
      <c r="BG28" s="135" t="str">
        <f t="shared" si="20"/>
        <v>PENDIENTE</v>
      </c>
      <c r="BH28" s="146"/>
      <c r="BI28" s="146" t="str">
        <f t="shared" ref="BI28:BI44" si="34">IF(AG28="CUMPLIDA","CERRADO","ABIERTO")</f>
        <v>ABIERTO</v>
      </c>
      <c r="BJ28" s="146" t="str">
        <f t="shared" si="2"/>
        <v>ABIERTO</v>
      </c>
    </row>
    <row r="29" spans="1:69" ht="35.1" customHeight="1" x14ac:dyDescent="0.2">
      <c r="A29" s="257"/>
      <c r="B29" s="257"/>
      <c r="C29" s="258" t="s">
        <v>81</v>
      </c>
      <c r="D29" s="259"/>
      <c r="E29" s="275"/>
      <c r="F29" s="261">
        <v>44130</v>
      </c>
      <c r="G29" s="259">
        <v>7</v>
      </c>
      <c r="H29" s="262" t="s">
        <v>136</v>
      </c>
      <c r="I29" s="277" t="s">
        <v>494</v>
      </c>
      <c r="J29" s="258" t="s">
        <v>516</v>
      </c>
      <c r="K29" s="258" t="s">
        <v>535</v>
      </c>
      <c r="L29" s="258" t="s">
        <v>553</v>
      </c>
      <c r="M29" s="209">
        <v>1</v>
      </c>
      <c r="N29" s="258" t="s">
        <v>88</v>
      </c>
      <c r="O29" s="258" t="str">
        <f>IF(H29="","",VLOOKUP(H29,'[1]Procedimientos Publicar'!$C$6:$E$85,3,FALSE))</f>
        <v>SECRETARIA GENERAL</v>
      </c>
      <c r="P29" s="264" t="s">
        <v>141</v>
      </c>
      <c r="Q29" s="265"/>
      <c r="R29" s="265"/>
      <c r="S29" s="265"/>
      <c r="T29" s="266">
        <v>1</v>
      </c>
      <c r="U29" s="259"/>
      <c r="V29" s="212">
        <v>44235</v>
      </c>
      <c r="W29" s="212">
        <v>44600</v>
      </c>
      <c r="X29" s="267"/>
      <c r="Y29" s="261">
        <v>44286</v>
      </c>
      <c r="Z29" s="268" t="s">
        <v>481</v>
      </c>
      <c r="AA29" s="269">
        <v>0.5</v>
      </c>
      <c r="AB29" s="270">
        <f t="shared" si="25"/>
        <v>0.5</v>
      </c>
      <c r="AC29" s="271">
        <f t="shared" si="22"/>
        <v>0.5</v>
      </c>
      <c r="AD29" s="132" t="str">
        <f t="shared" si="4"/>
        <v>EN TERMINO</v>
      </c>
      <c r="AE29" s="272" t="s">
        <v>474</v>
      </c>
      <c r="AF29" s="70"/>
      <c r="AG29" s="135" t="str">
        <f t="shared" si="28"/>
        <v>PENDIENTE</v>
      </c>
      <c r="AH29" s="155" t="s">
        <v>829</v>
      </c>
      <c r="AI29" s="274" t="s">
        <v>848</v>
      </c>
      <c r="AJ29" s="222">
        <v>0.8</v>
      </c>
      <c r="AK29" s="157">
        <f t="shared" si="29"/>
        <v>0.8</v>
      </c>
      <c r="AL29" s="219">
        <f t="shared" si="30"/>
        <v>0.8</v>
      </c>
      <c r="AM29" s="132" t="str">
        <f t="shared" si="31"/>
        <v>EN TERMINO</v>
      </c>
      <c r="AN29" s="274" t="s">
        <v>849</v>
      </c>
      <c r="AO29" s="154" t="s">
        <v>831</v>
      </c>
      <c r="AP29" s="135" t="str">
        <f t="shared" si="33"/>
        <v>PENDIENTE</v>
      </c>
      <c r="AQ29" s="221"/>
      <c r="AR29" s="134"/>
      <c r="AS29" s="154"/>
      <c r="AT29" s="222" t="str">
        <f>(IF(AS29="","",IF(OR($M29=0,$M29="",AQ29=""),"",AS29/$M29)))</f>
        <v/>
      </c>
      <c r="AU29" s="223" t="str">
        <f>(IF(OR($T29="",AT29=""),"",IF(OR($T29=0,AT29=0),0,IF((AT29*100%)/$T29&gt;100%,100%,(AT29*100%)/$T29))))</f>
        <v/>
      </c>
      <c r="AV29" s="132" t="str">
        <f>IF(AS29="","",IF(AU29&lt;100%, IF(AU29&lt;75%, "ALERTA","EN TERMINO"), IF(AU29=100%, "OK", "EN TERMINO")))</f>
        <v/>
      </c>
      <c r="AW29" s="224"/>
      <c r="AX29" s="154"/>
      <c r="AY29" s="135" t="str">
        <f>IF(AU29=100%,IF(AU29&gt;75%,"CUMPLIDA","PENDIENTE"),IF(AU29&lt;75%,"INCUMPLIDA","PENDIENTE"))</f>
        <v>PENDIENTE</v>
      </c>
      <c r="AZ29" s="221"/>
      <c r="BA29" s="134"/>
      <c r="BB29" s="134"/>
      <c r="BC29" s="157" t="str">
        <f t="shared" si="17"/>
        <v/>
      </c>
      <c r="BD29" s="225" t="str">
        <f t="shared" si="18"/>
        <v/>
      </c>
      <c r="BE29" s="132" t="str">
        <f t="shared" si="19"/>
        <v/>
      </c>
      <c r="BF29" s="226"/>
      <c r="BG29" s="135" t="str">
        <f t="shared" si="20"/>
        <v>PENDIENTE</v>
      </c>
      <c r="BH29" s="146"/>
      <c r="BI29" s="146" t="str">
        <f t="shared" si="34"/>
        <v>ABIERTO</v>
      </c>
      <c r="BJ29" s="146" t="str">
        <f t="shared" si="2"/>
        <v>ABIERTO</v>
      </c>
    </row>
    <row r="30" spans="1:69" s="284" customFormat="1" ht="35.1" customHeight="1" x14ac:dyDescent="0.2">
      <c r="A30" s="257"/>
      <c r="B30" s="257"/>
      <c r="C30" s="258" t="s">
        <v>81</v>
      </c>
      <c r="D30" s="259"/>
      <c r="E30" s="275"/>
      <c r="F30" s="261">
        <v>44130</v>
      </c>
      <c r="G30" s="259">
        <v>8</v>
      </c>
      <c r="H30" s="262" t="s">
        <v>136</v>
      </c>
      <c r="I30" s="277" t="s">
        <v>495</v>
      </c>
      <c r="J30" s="258" t="s">
        <v>517</v>
      </c>
      <c r="K30" s="258" t="s">
        <v>536</v>
      </c>
      <c r="L30" s="258" t="s">
        <v>554</v>
      </c>
      <c r="M30" s="209">
        <v>1</v>
      </c>
      <c r="N30" s="258" t="s">
        <v>88</v>
      </c>
      <c r="O30" s="258" t="str">
        <f>IF(H30="","",VLOOKUP(H30,'[1]Procedimientos Publicar'!$C$6:$E$85,3,FALSE))</f>
        <v>SECRETARIA GENERAL</v>
      </c>
      <c r="P30" s="264" t="s">
        <v>141</v>
      </c>
      <c r="Q30" s="283"/>
      <c r="R30" s="283"/>
      <c r="S30" s="283"/>
      <c r="T30" s="266">
        <v>1</v>
      </c>
      <c r="U30" s="259"/>
      <c r="V30" s="212">
        <v>44235</v>
      </c>
      <c r="W30" s="212">
        <v>44600</v>
      </c>
      <c r="X30" s="283"/>
      <c r="Y30" s="261">
        <v>44286</v>
      </c>
      <c r="Z30" s="268" t="s">
        <v>477</v>
      </c>
      <c r="AA30" s="269">
        <v>0.01</v>
      </c>
      <c r="AB30" s="270">
        <f t="shared" si="25"/>
        <v>0.01</v>
      </c>
      <c r="AC30" s="271">
        <f t="shared" si="22"/>
        <v>0.01</v>
      </c>
      <c r="AD30" s="132" t="str">
        <f t="shared" si="4"/>
        <v>ALERTA</v>
      </c>
      <c r="AE30" s="134" t="s">
        <v>478</v>
      </c>
      <c r="AF30" s="70"/>
      <c r="AG30" s="135" t="str">
        <f>IF(AC30=100%,IF(AC30&gt;0.01%,"CUMPLIDA","PENDIENTE"),IF(AC30&lt;0%,"INCUMPLIDA","PENDIENTE"))</f>
        <v>PENDIENTE</v>
      </c>
      <c r="AH30" s="155" t="s">
        <v>829</v>
      </c>
      <c r="AI30" s="278" t="s">
        <v>850</v>
      </c>
      <c r="AJ30" s="134">
        <v>0.01</v>
      </c>
      <c r="AK30" s="157">
        <f t="shared" si="29"/>
        <v>0.01</v>
      </c>
      <c r="AL30" s="219">
        <f t="shared" si="30"/>
        <v>0.01</v>
      </c>
      <c r="AM30" s="132" t="str">
        <f t="shared" si="31"/>
        <v>ALERTA</v>
      </c>
      <c r="AN30" s="278" t="s">
        <v>851</v>
      </c>
      <c r="AO30" s="154" t="s">
        <v>831</v>
      </c>
      <c r="AP30" s="135" t="str">
        <f t="shared" si="33"/>
        <v>ATENCIÓN</v>
      </c>
      <c r="AQ30" s="221"/>
      <c r="AR30" s="134"/>
      <c r="AS30" s="154"/>
      <c r="AT30" s="222" t="str">
        <f>(IF(AS30="","",IF(OR($M30=0,$M30="",AQ30=""),"",AS30/$M30)))</f>
        <v/>
      </c>
      <c r="AU30" s="223" t="str">
        <f>(IF(OR($T30="",AT30=""),"",IF(OR($T30=0,AT30=0),0,IF((AT30*100%)/$T30&gt;100%,100%,(AT30*100%)/$T30))))</f>
        <v/>
      </c>
      <c r="AV30" s="132" t="str">
        <f>IF(AS30="","",IF(AU30&lt;100%, IF(AU30&lt;75%, "ALERTA","EN TERMINO"), IF(AU30=100%, "OK", "EN TERMINO")))</f>
        <v/>
      </c>
      <c r="AW30" s="224"/>
      <c r="AX30" s="154"/>
      <c r="AY30" s="135" t="str">
        <f>IF(AU30=100%,IF(AU30&gt;75%,"CUMPLIDA","PENDIENTE"),IF(AU30&lt;75%,"INCUMPLIDA","PENDIENTE"))</f>
        <v>PENDIENTE</v>
      </c>
      <c r="AZ30" s="221"/>
      <c r="BA30" s="134"/>
      <c r="BB30" s="134"/>
      <c r="BC30" s="157" t="str">
        <f t="shared" si="17"/>
        <v/>
      </c>
      <c r="BD30" s="225" t="str">
        <f t="shared" si="18"/>
        <v/>
      </c>
      <c r="BE30" s="132" t="str">
        <f t="shared" si="19"/>
        <v/>
      </c>
      <c r="BF30" s="226"/>
      <c r="BG30" s="135" t="str">
        <f t="shared" si="20"/>
        <v>PENDIENTE</v>
      </c>
      <c r="BH30" s="146"/>
      <c r="BI30" s="146" t="str">
        <f t="shared" si="34"/>
        <v>ABIERTO</v>
      </c>
      <c r="BJ30" s="146" t="str">
        <f t="shared" si="2"/>
        <v>ABIERTO</v>
      </c>
      <c r="BK30" s="160"/>
      <c r="BL30" s="160"/>
      <c r="BM30" s="160"/>
      <c r="BN30" s="160"/>
      <c r="BO30" s="160"/>
      <c r="BP30" s="160"/>
      <c r="BQ30" s="160"/>
    </row>
    <row r="31" spans="1:69" s="284" customFormat="1" ht="35.1" customHeight="1" x14ac:dyDescent="0.2">
      <c r="A31" s="257"/>
      <c r="B31" s="257"/>
      <c r="C31" s="258" t="s">
        <v>81</v>
      </c>
      <c r="D31" s="259"/>
      <c r="E31" s="275"/>
      <c r="F31" s="261">
        <v>44130</v>
      </c>
      <c r="G31" s="259">
        <v>9</v>
      </c>
      <c r="H31" s="262" t="s">
        <v>136</v>
      </c>
      <c r="I31" s="277" t="s">
        <v>496</v>
      </c>
      <c r="J31" s="258" t="s">
        <v>518</v>
      </c>
      <c r="K31" s="258" t="s">
        <v>535</v>
      </c>
      <c r="L31" s="258" t="s">
        <v>553</v>
      </c>
      <c r="M31" s="209">
        <v>1</v>
      </c>
      <c r="N31" s="258" t="s">
        <v>88</v>
      </c>
      <c r="O31" s="258" t="str">
        <f>IF(H31="","",VLOOKUP(H31,'[1]Procedimientos Publicar'!$C$6:$E$85,3,FALSE))</f>
        <v>SECRETARIA GENERAL</v>
      </c>
      <c r="P31" s="264" t="s">
        <v>141</v>
      </c>
      <c r="Q31" s="283"/>
      <c r="R31" s="283"/>
      <c r="S31" s="283"/>
      <c r="T31" s="266">
        <v>1</v>
      </c>
      <c r="U31" s="259"/>
      <c r="V31" s="212">
        <v>44235</v>
      </c>
      <c r="W31" s="212">
        <v>44600</v>
      </c>
      <c r="X31" s="283"/>
      <c r="Y31" s="261">
        <v>44286</v>
      </c>
      <c r="Z31" s="268" t="s">
        <v>481</v>
      </c>
      <c r="AA31" s="269">
        <v>0.5</v>
      </c>
      <c r="AB31" s="270">
        <f t="shared" si="25"/>
        <v>0.5</v>
      </c>
      <c r="AC31" s="271">
        <f t="shared" si="22"/>
        <v>0.5</v>
      </c>
      <c r="AD31" s="132" t="str">
        <f t="shared" si="4"/>
        <v>EN TERMINO</v>
      </c>
      <c r="AE31" s="272" t="s">
        <v>474</v>
      </c>
      <c r="AF31" s="70"/>
      <c r="AG31" s="135" t="str">
        <f t="shared" si="28"/>
        <v>PENDIENTE</v>
      </c>
      <c r="AH31" s="155" t="s">
        <v>829</v>
      </c>
      <c r="AI31" s="274" t="s">
        <v>848</v>
      </c>
      <c r="AJ31" s="222">
        <v>0.8</v>
      </c>
      <c r="AK31" s="157">
        <f t="shared" si="29"/>
        <v>0.8</v>
      </c>
      <c r="AL31" s="219">
        <f t="shared" si="30"/>
        <v>0.8</v>
      </c>
      <c r="AM31" s="132" t="str">
        <f t="shared" si="31"/>
        <v>EN TERMINO</v>
      </c>
      <c r="AN31" s="274" t="s">
        <v>852</v>
      </c>
      <c r="AO31" s="154" t="s">
        <v>831</v>
      </c>
      <c r="AP31" s="135" t="str">
        <f t="shared" si="33"/>
        <v>PENDIENTE</v>
      </c>
      <c r="AQ31" s="221"/>
      <c r="AR31" s="235"/>
      <c r="AS31" s="154"/>
      <c r="AT31" s="222" t="str">
        <f>(IF(AS31="","",IF(OR($M31=0,$M31="",AQ31=""),"",AS31/$M31)))</f>
        <v/>
      </c>
      <c r="AU31" s="223" t="str">
        <f>(IF(OR($T31="",AT31=""),"",IF(OR($T31=0,AT31=0),0,IF((AT31*100%)/$T31&gt;100%,100%,(AT31*100%)/$T31))))</f>
        <v/>
      </c>
      <c r="AV31" s="132" t="str">
        <f>IF(AS31="","",IF(AU31&lt;100%, IF(AU31&lt;75%, "ALERTA","EN TERMINO"), IF(AU31=100%, "OK", "EN TERMINO")))</f>
        <v/>
      </c>
      <c r="AW31" s="224"/>
      <c r="AX31" s="154"/>
      <c r="AY31" s="135" t="str">
        <f>IF(AU31=100%,IF(AU31&gt;75%,"CUMPLIDA","PENDIENTE"),IF(AU31&lt;75%,"INCUMPLIDA","PENDIENTE"))</f>
        <v>PENDIENTE</v>
      </c>
      <c r="AZ31" s="221"/>
      <c r="BA31" s="235"/>
      <c r="BB31" s="134"/>
      <c r="BC31" s="157" t="str">
        <f t="shared" si="17"/>
        <v/>
      </c>
      <c r="BD31" s="225" t="str">
        <f t="shared" si="18"/>
        <v/>
      </c>
      <c r="BE31" s="132" t="str">
        <f t="shared" si="19"/>
        <v/>
      </c>
      <c r="BF31" s="226"/>
      <c r="BG31" s="135" t="str">
        <f t="shared" si="20"/>
        <v>PENDIENTE</v>
      </c>
      <c r="BH31" s="146"/>
      <c r="BI31" s="146" t="str">
        <f t="shared" si="34"/>
        <v>ABIERTO</v>
      </c>
      <c r="BJ31" s="146" t="str">
        <f t="shared" si="2"/>
        <v>ABIERTO</v>
      </c>
      <c r="BK31" s="160"/>
      <c r="BL31" s="160"/>
      <c r="BM31" s="160"/>
      <c r="BN31" s="160"/>
      <c r="BO31" s="160"/>
      <c r="BP31" s="160"/>
      <c r="BQ31" s="160"/>
    </row>
    <row r="32" spans="1:69" s="284" customFormat="1" ht="35.1" customHeight="1" x14ac:dyDescent="0.2">
      <c r="A32" s="257"/>
      <c r="B32" s="257"/>
      <c r="C32" s="258" t="s">
        <v>81</v>
      </c>
      <c r="D32" s="259"/>
      <c r="E32" s="275"/>
      <c r="F32" s="261">
        <v>44130</v>
      </c>
      <c r="G32" s="259">
        <v>10</v>
      </c>
      <c r="H32" s="262" t="s">
        <v>136</v>
      </c>
      <c r="I32" s="279" t="s">
        <v>497</v>
      </c>
      <c r="J32" s="258" t="s">
        <v>517</v>
      </c>
      <c r="K32" s="258" t="s">
        <v>537</v>
      </c>
      <c r="L32" s="258" t="s">
        <v>555</v>
      </c>
      <c r="M32" s="209">
        <v>1</v>
      </c>
      <c r="N32" s="258" t="s">
        <v>88</v>
      </c>
      <c r="O32" s="258" t="str">
        <f>IF(H32="","",VLOOKUP(H32,'[1]Procedimientos Publicar'!$C$6:$E$85,3,FALSE))</f>
        <v>SECRETARIA GENERAL</v>
      </c>
      <c r="P32" s="264" t="s">
        <v>141</v>
      </c>
      <c r="Q32" s="283"/>
      <c r="R32" s="283"/>
      <c r="S32" s="283"/>
      <c r="T32" s="266">
        <v>1</v>
      </c>
      <c r="U32" s="259"/>
      <c r="V32" s="212">
        <v>44235</v>
      </c>
      <c r="W32" s="212">
        <v>44600</v>
      </c>
      <c r="X32" s="283"/>
      <c r="Y32" s="261">
        <v>44286</v>
      </c>
      <c r="Z32" s="268" t="s">
        <v>477</v>
      </c>
      <c r="AA32" s="269">
        <v>0.01</v>
      </c>
      <c r="AB32" s="270">
        <f t="shared" si="25"/>
        <v>0.01</v>
      </c>
      <c r="AC32" s="271">
        <f t="shared" si="22"/>
        <v>0.01</v>
      </c>
      <c r="AD32" s="132" t="str">
        <f t="shared" si="4"/>
        <v>ALERTA</v>
      </c>
      <c r="AE32" s="134" t="s">
        <v>478</v>
      </c>
      <c r="AF32" s="70"/>
      <c r="AG32" s="135" t="str">
        <f>IF(AC32=100%,IF(AC32&gt;0.01%,"CUMPLIDA","PENDIENTE"),IF(AC32&lt;0%,"INCUMPLIDA","PENDIENTE"))</f>
        <v>PENDIENTE</v>
      </c>
      <c r="AH32" s="155" t="s">
        <v>829</v>
      </c>
      <c r="AI32" s="278" t="s">
        <v>850</v>
      </c>
      <c r="AJ32" s="251">
        <v>0.01</v>
      </c>
      <c r="AK32" s="157">
        <f t="shared" si="29"/>
        <v>0.01</v>
      </c>
      <c r="AL32" s="219">
        <f t="shared" si="30"/>
        <v>0.01</v>
      </c>
      <c r="AM32" s="132" t="str">
        <f t="shared" si="31"/>
        <v>ALERTA</v>
      </c>
      <c r="AN32" s="278" t="s">
        <v>851</v>
      </c>
      <c r="AO32" s="154" t="s">
        <v>831</v>
      </c>
      <c r="AP32" s="135" t="str">
        <f t="shared" si="33"/>
        <v>ATENCIÓN</v>
      </c>
      <c r="AQ32" s="221"/>
      <c r="AR32" s="255"/>
      <c r="AS32" s="251"/>
      <c r="AT32" s="251"/>
      <c r="AU32" s="251"/>
      <c r="AV32" s="251"/>
      <c r="AW32" s="256"/>
      <c r="AX32" s="251"/>
      <c r="AY32" s="251"/>
      <c r="AZ32" s="221"/>
      <c r="BA32" s="134"/>
      <c r="BB32" s="251"/>
      <c r="BC32" s="157" t="str">
        <f t="shared" si="17"/>
        <v/>
      </c>
      <c r="BD32" s="225" t="str">
        <f t="shared" si="18"/>
        <v/>
      </c>
      <c r="BE32" s="132" t="str">
        <f t="shared" si="19"/>
        <v/>
      </c>
      <c r="BF32" s="235"/>
      <c r="BG32" s="135" t="str">
        <f t="shared" si="20"/>
        <v>PENDIENTE</v>
      </c>
      <c r="BH32" s="146"/>
      <c r="BI32" s="146" t="str">
        <f t="shared" si="34"/>
        <v>ABIERTO</v>
      </c>
      <c r="BJ32" s="146" t="str">
        <f t="shared" si="2"/>
        <v>ABIERTO</v>
      </c>
      <c r="BK32" s="160"/>
      <c r="BL32" s="160"/>
      <c r="BM32" s="160"/>
      <c r="BN32" s="160"/>
      <c r="BO32" s="160"/>
      <c r="BP32" s="160"/>
      <c r="BQ32" s="160"/>
    </row>
    <row r="33" spans="1:69" s="284" customFormat="1" ht="35.1" customHeight="1" x14ac:dyDescent="0.2">
      <c r="A33" s="257"/>
      <c r="B33" s="257"/>
      <c r="C33" s="258" t="s">
        <v>81</v>
      </c>
      <c r="D33" s="259"/>
      <c r="E33" s="275"/>
      <c r="F33" s="261">
        <v>44130</v>
      </c>
      <c r="G33" s="259">
        <v>11</v>
      </c>
      <c r="H33" s="262" t="s">
        <v>136</v>
      </c>
      <c r="I33" s="279" t="s">
        <v>498</v>
      </c>
      <c r="J33" s="258" t="s">
        <v>519</v>
      </c>
      <c r="K33" s="258" t="s">
        <v>538</v>
      </c>
      <c r="L33" s="258" t="s">
        <v>556</v>
      </c>
      <c r="M33" s="209">
        <v>1</v>
      </c>
      <c r="N33" s="258" t="s">
        <v>88</v>
      </c>
      <c r="O33" s="258" t="str">
        <f>IF(H33="","",VLOOKUP(H33,'[1]Procedimientos Publicar'!$C$6:$E$85,3,FALSE))</f>
        <v>SECRETARIA GENERAL</v>
      </c>
      <c r="P33" s="264" t="s">
        <v>141</v>
      </c>
      <c r="Q33" s="283"/>
      <c r="R33" s="283"/>
      <c r="S33" s="283"/>
      <c r="T33" s="266">
        <v>1</v>
      </c>
      <c r="U33" s="259"/>
      <c r="V33" s="212">
        <v>44235</v>
      </c>
      <c r="W33" s="212">
        <v>44600</v>
      </c>
      <c r="X33" s="283"/>
      <c r="Y33" s="261">
        <v>44286</v>
      </c>
      <c r="Z33" s="268" t="s">
        <v>482</v>
      </c>
      <c r="AA33" s="269">
        <v>1</v>
      </c>
      <c r="AB33" s="270">
        <f t="shared" si="25"/>
        <v>1</v>
      </c>
      <c r="AC33" s="271">
        <f t="shared" si="22"/>
        <v>1</v>
      </c>
      <c r="AD33" s="132" t="str">
        <f t="shared" si="4"/>
        <v>OK</v>
      </c>
      <c r="AE33" s="281" t="s">
        <v>483</v>
      </c>
      <c r="AF33" s="70"/>
      <c r="AG33" s="135" t="str">
        <f t="shared" si="28"/>
        <v>CUMPLIDA</v>
      </c>
      <c r="AH33" s="155"/>
      <c r="AI33" s="235"/>
      <c r="AJ33" s="235"/>
      <c r="AK33" s="282" t="str">
        <f t="shared" si="29"/>
        <v/>
      </c>
      <c r="AL33" s="219" t="str">
        <f t="shared" si="30"/>
        <v/>
      </c>
      <c r="AM33" s="132" t="str">
        <f t="shared" si="31"/>
        <v/>
      </c>
      <c r="AN33" s="235"/>
      <c r="AO33" s="154"/>
      <c r="AP33" s="135" t="str">
        <f t="shared" si="32"/>
        <v>PENDIENTE</v>
      </c>
      <c r="AQ33" s="221"/>
      <c r="AR33" s="134"/>
      <c r="AS33" s="154"/>
      <c r="AT33" s="222" t="str">
        <f>(IF(AS33="","",IF(OR($M33=0,$M33="",AQ33=""),"",AS33/$M33)))</f>
        <v/>
      </c>
      <c r="AU33" s="223" t="str">
        <f>(IF(OR($T33="",AT33=""),"",IF(OR($T33=0,AT33=0),0,IF((AT33*100%)/$T33&gt;100%,100%,(AT33*100%)/$T33))))</f>
        <v/>
      </c>
      <c r="AV33" s="132" t="str">
        <f>IF(AS33="","",IF(AU33&lt;100%, IF(AU33&lt;75%, "ALERTA","EN TERMINO"), IF(AU33=100%, "OK", "EN TERMINO")))</f>
        <v/>
      </c>
      <c r="AW33" s="224"/>
      <c r="AX33" s="154"/>
      <c r="AY33" s="135" t="str">
        <f>IF(AU33=100%,IF(AU33&gt;75%,"CUMPLIDA","PENDIENTE"),IF(AU33&lt;75%,"INCUMPLIDA","PENDIENTE"))</f>
        <v>PENDIENTE</v>
      </c>
      <c r="AZ33" s="221"/>
      <c r="BA33" s="134"/>
      <c r="BB33" s="134"/>
      <c r="BC33" s="157" t="str">
        <f t="shared" si="17"/>
        <v/>
      </c>
      <c r="BD33" s="225" t="str">
        <f t="shared" si="18"/>
        <v/>
      </c>
      <c r="BE33" s="132" t="str">
        <f t="shared" si="19"/>
        <v/>
      </c>
      <c r="BF33" s="226"/>
      <c r="BG33" s="135" t="str">
        <f t="shared" si="20"/>
        <v>PENDIENTE</v>
      </c>
      <c r="BH33" s="146"/>
      <c r="BI33" s="146" t="str">
        <f t="shared" si="34"/>
        <v>CERRADO</v>
      </c>
      <c r="BJ33" s="146" t="str">
        <f t="shared" si="2"/>
        <v>CERRADO</v>
      </c>
      <c r="BK33" s="160"/>
      <c r="BL33" s="160"/>
      <c r="BM33" s="160"/>
      <c r="BN33" s="160"/>
      <c r="BO33" s="160"/>
      <c r="BP33" s="160"/>
      <c r="BQ33" s="160"/>
    </row>
    <row r="34" spans="1:69" s="284" customFormat="1" ht="35.1" customHeight="1" x14ac:dyDescent="0.2">
      <c r="A34" s="257"/>
      <c r="B34" s="257"/>
      <c r="C34" s="258" t="s">
        <v>81</v>
      </c>
      <c r="D34" s="259"/>
      <c r="E34" s="275"/>
      <c r="F34" s="261">
        <v>44130</v>
      </c>
      <c r="G34" s="259">
        <v>12</v>
      </c>
      <c r="H34" s="262" t="s">
        <v>136</v>
      </c>
      <c r="I34" s="263" t="s">
        <v>499</v>
      </c>
      <c r="J34" s="258" t="s">
        <v>520</v>
      </c>
      <c r="K34" s="258" t="s">
        <v>539</v>
      </c>
      <c r="L34" s="258" t="s">
        <v>557</v>
      </c>
      <c r="M34" s="209">
        <v>1</v>
      </c>
      <c r="N34" s="258" t="s">
        <v>88</v>
      </c>
      <c r="O34" s="258" t="str">
        <f>IF(H34="","",VLOOKUP(H34,'[1]Procedimientos Publicar'!$C$6:$E$85,3,FALSE))</f>
        <v>SECRETARIA GENERAL</v>
      </c>
      <c r="P34" s="264" t="s">
        <v>141</v>
      </c>
      <c r="Q34" s="283"/>
      <c r="R34" s="283"/>
      <c r="S34" s="283"/>
      <c r="T34" s="266">
        <v>1</v>
      </c>
      <c r="U34" s="259"/>
      <c r="V34" s="212">
        <v>44235</v>
      </c>
      <c r="W34" s="212">
        <v>44600</v>
      </c>
      <c r="X34" s="283"/>
      <c r="Y34" s="261">
        <v>44286</v>
      </c>
      <c r="Z34" s="268" t="s">
        <v>484</v>
      </c>
      <c r="AA34" s="269">
        <v>1</v>
      </c>
      <c r="AB34" s="270">
        <f t="shared" si="25"/>
        <v>1</v>
      </c>
      <c r="AC34" s="271">
        <f t="shared" si="22"/>
        <v>1</v>
      </c>
      <c r="AD34" s="132" t="str">
        <f t="shared" si="4"/>
        <v>OK</v>
      </c>
      <c r="AE34" s="281" t="s">
        <v>474</v>
      </c>
      <c r="AF34" s="70"/>
      <c r="AG34" s="135" t="str">
        <f t="shared" si="28"/>
        <v>CUMPLIDA</v>
      </c>
      <c r="AH34" s="155"/>
      <c r="AI34" s="235"/>
      <c r="AJ34" s="235"/>
      <c r="AK34" s="282" t="str">
        <f t="shared" si="29"/>
        <v/>
      </c>
      <c r="AL34" s="219" t="str">
        <f t="shared" si="30"/>
        <v/>
      </c>
      <c r="AM34" s="132" t="str">
        <f t="shared" si="31"/>
        <v/>
      </c>
      <c r="AN34" s="235"/>
      <c r="AO34" s="154"/>
      <c r="AP34" s="135" t="str">
        <f t="shared" si="32"/>
        <v>PENDIENTE</v>
      </c>
      <c r="AQ34" s="221"/>
      <c r="AR34" s="134"/>
      <c r="AS34" s="154"/>
      <c r="AT34" s="222" t="str">
        <f>(IF(AS34="","",IF(OR($M34=0,$M34="",AQ34=""),"",AS34/$M34)))</f>
        <v/>
      </c>
      <c r="AU34" s="223" t="str">
        <f>(IF(OR($T34="",AT34=""),"",IF(OR($T34=0,AT34=0),0,IF((AT34*100%)/$T34&gt;100%,100%,(AT34*100%)/$T34))))</f>
        <v/>
      </c>
      <c r="AV34" s="132" t="str">
        <f>IF(AS34="","",IF(AU34&lt;100%, IF(AU34&lt;75%, "ALERTA","EN TERMINO"), IF(AU34=100%, "OK", "EN TERMINO")))</f>
        <v/>
      </c>
      <c r="AW34" s="224"/>
      <c r="AX34" s="154"/>
      <c r="AY34" s="135" t="str">
        <f>IF(AU34=100%,IF(AU34&gt;75%,"CUMPLIDA","PENDIENTE"),IF(AU34&lt;75%,"INCUMPLIDA","PENDIENTE"))</f>
        <v>PENDIENTE</v>
      </c>
      <c r="AZ34" s="221"/>
      <c r="BA34" s="134"/>
      <c r="BB34" s="134"/>
      <c r="BC34" s="157" t="str">
        <f t="shared" si="17"/>
        <v/>
      </c>
      <c r="BD34" s="225" t="str">
        <f t="shared" si="18"/>
        <v/>
      </c>
      <c r="BE34" s="132" t="str">
        <f t="shared" si="19"/>
        <v/>
      </c>
      <c r="BF34" s="226"/>
      <c r="BG34" s="135" t="str">
        <f t="shared" si="20"/>
        <v>PENDIENTE</v>
      </c>
      <c r="BH34" s="146"/>
      <c r="BI34" s="146" t="str">
        <f t="shared" si="34"/>
        <v>CERRADO</v>
      </c>
      <c r="BJ34" s="146" t="str">
        <f t="shared" si="2"/>
        <v>CERRADO</v>
      </c>
      <c r="BK34" s="160"/>
      <c r="BL34" s="160"/>
      <c r="BM34" s="160"/>
      <c r="BN34" s="160"/>
      <c r="BO34" s="160"/>
      <c r="BP34" s="160"/>
      <c r="BQ34" s="160"/>
    </row>
    <row r="35" spans="1:69" s="284" customFormat="1" ht="35.1" customHeight="1" x14ac:dyDescent="0.2">
      <c r="A35" s="257"/>
      <c r="B35" s="257"/>
      <c r="C35" s="258" t="s">
        <v>81</v>
      </c>
      <c r="D35" s="259"/>
      <c r="E35" s="275"/>
      <c r="F35" s="261">
        <v>44130</v>
      </c>
      <c r="G35" s="259">
        <v>13</v>
      </c>
      <c r="H35" s="262" t="s">
        <v>136</v>
      </c>
      <c r="I35" s="279" t="s">
        <v>500</v>
      </c>
      <c r="J35" s="258" t="s">
        <v>521</v>
      </c>
      <c r="K35" s="258" t="s">
        <v>540</v>
      </c>
      <c r="L35" s="258" t="s">
        <v>558</v>
      </c>
      <c r="M35" s="209">
        <v>1</v>
      </c>
      <c r="N35" s="258" t="s">
        <v>88</v>
      </c>
      <c r="O35" s="258" t="str">
        <f>IF(H35="","",VLOOKUP(H35,'[1]Procedimientos Publicar'!$C$6:$E$85,3,FALSE))</f>
        <v>SECRETARIA GENERAL</v>
      </c>
      <c r="P35" s="264" t="s">
        <v>141</v>
      </c>
      <c r="Q35" s="283"/>
      <c r="R35" s="283"/>
      <c r="S35" s="283"/>
      <c r="T35" s="266">
        <v>1</v>
      </c>
      <c r="U35" s="259"/>
      <c r="V35" s="212">
        <v>44235</v>
      </c>
      <c r="W35" s="212">
        <v>44600</v>
      </c>
      <c r="X35" s="283"/>
      <c r="Y35" s="261">
        <v>44286</v>
      </c>
      <c r="Z35" s="268" t="s">
        <v>485</v>
      </c>
      <c r="AA35" s="269">
        <v>0.25</v>
      </c>
      <c r="AB35" s="270">
        <f t="shared" si="25"/>
        <v>0.25</v>
      </c>
      <c r="AC35" s="271">
        <f t="shared" si="22"/>
        <v>0.25</v>
      </c>
      <c r="AD35" s="132" t="str">
        <f t="shared" si="4"/>
        <v>EN TERMINO</v>
      </c>
      <c r="AE35" s="272" t="s">
        <v>474</v>
      </c>
      <c r="AF35" s="70"/>
      <c r="AG35" s="135" t="str">
        <f t="shared" si="28"/>
        <v>PENDIENTE</v>
      </c>
      <c r="AH35" s="155" t="s">
        <v>829</v>
      </c>
      <c r="AI35" s="278" t="s">
        <v>853</v>
      </c>
      <c r="AJ35" s="134">
        <v>0.9</v>
      </c>
      <c r="AK35" s="157">
        <f t="shared" si="29"/>
        <v>0.9</v>
      </c>
      <c r="AL35" s="219">
        <f t="shared" si="30"/>
        <v>0.9</v>
      </c>
      <c r="AM35" s="132" t="str">
        <f t="shared" si="31"/>
        <v>EN TERMINO</v>
      </c>
      <c r="AN35" s="274" t="s">
        <v>854</v>
      </c>
      <c r="AO35" s="154" t="s">
        <v>831</v>
      </c>
      <c r="AP35" s="135" t="str">
        <f t="shared" ref="AP35:AP37" si="35">IF(AL35=100%,IF(AL35&gt;50%,"CUMPLIDA","PENDIENTE"),IF(AL35&lt;40%,"ATENCIÓN","PENDIENTE"))</f>
        <v>PENDIENTE</v>
      </c>
      <c r="AQ35" s="221"/>
      <c r="AR35" s="134"/>
      <c r="AS35" s="154"/>
      <c r="AT35" s="222" t="str">
        <f>(IF(AS35="","",IF(OR($M35=0,$M35="",AQ35=""),"",AS35/$M35)))</f>
        <v/>
      </c>
      <c r="AU35" s="223" t="str">
        <f>(IF(OR($T35="",AT35=""),"",IF(OR($T35=0,AT35=0),0,IF((AT35*100%)/$T35&gt;100%,100%,(AT35*100%)/$T35))))</f>
        <v/>
      </c>
      <c r="AV35" s="132" t="str">
        <f>IF(AS35="","",IF(AU35&lt;100%, IF(AU35&lt;75%, "ALERTA","EN TERMINO"), IF(AU35=100%, "OK", "EN TERMINO")))</f>
        <v/>
      </c>
      <c r="AW35" s="224"/>
      <c r="AX35" s="154"/>
      <c r="AY35" s="135" t="str">
        <f>IF(AU35=100%,IF(AU35&gt;75%,"CUMPLIDA","PENDIENTE"),IF(AU35&lt;75%,"INCUMPLIDA","PENDIENTE"))</f>
        <v>PENDIENTE</v>
      </c>
      <c r="AZ35" s="221"/>
      <c r="BA35" s="134"/>
      <c r="BB35" s="134"/>
      <c r="BC35" s="157" t="str">
        <f t="shared" si="17"/>
        <v/>
      </c>
      <c r="BD35" s="225" t="str">
        <f t="shared" si="18"/>
        <v/>
      </c>
      <c r="BE35" s="132" t="str">
        <f t="shared" si="19"/>
        <v/>
      </c>
      <c r="BF35" s="226"/>
      <c r="BG35" s="135" t="str">
        <f t="shared" si="20"/>
        <v>PENDIENTE</v>
      </c>
      <c r="BH35" s="146"/>
      <c r="BI35" s="146" t="str">
        <f t="shared" si="34"/>
        <v>ABIERTO</v>
      </c>
      <c r="BJ35" s="146" t="str">
        <f t="shared" si="2"/>
        <v>ABIERTO</v>
      </c>
      <c r="BK35" s="160"/>
      <c r="BL35" s="160"/>
      <c r="BM35" s="160"/>
      <c r="BN35" s="160"/>
      <c r="BO35" s="160"/>
      <c r="BP35" s="160"/>
      <c r="BQ35" s="160"/>
    </row>
    <row r="36" spans="1:69" s="284" customFormat="1" ht="35.1" customHeight="1" x14ac:dyDescent="0.2">
      <c r="A36" s="257"/>
      <c r="B36" s="257"/>
      <c r="C36" s="258" t="s">
        <v>81</v>
      </c>
      <c r="D36" s="259"/>
      <c r="E36" s="275"/>
      <c r="F36" s="261">
        <v>44130</v>
      </c>
      <c r="G36" s="259">
        <v>14</v>
      </c>
      <c r="H36" s="262" t="s">
        <v>136</v>
      </c>
      <c r="I36" s="263" t="s">
        <v>501</v>
      </c>
      <c r="J36" s="258" t="s">
        <v>522</v>
      </c>
      <c r="K36" s="258" t="s">
        <v>541</v>
      </c>
      <c r="L36" s="258" t="s">
        <v>559</v>
      </c>
      <c r="M36" s="209">
        <v>1</v>
      </c>
      <c r="N36" s="258" t="s">
        <v>88</v>
      </c>
      <c r="O36" s="258" t="str">
        <f>IF(H36="","",VLOOKUP(H36,'[1]Procedimientos Publicar'!$C$6:$E$85,3,FALSE))</f>
        <v>SECRETARIA GENERAL</v>
      </c>
      <c r="P36" s="264" t="s">
        <v>141</v>
      </c>
      <c r="Q36" s="283"/>
      <c r="R36" s="283"/>
      <c r="S36" s="283"/>
      <c r="T36" s="266">
        <v>1</v>
      </c>
      <c r="U36" s="259"/>
      <c r="V36" s="212">
        <v>44235</v>
      </c>
      <c r="W36" s="212">
        <v>44600</v>
      </c>
      <c r="X36" s="283"/>
      <c r="Y36" s="261">
        <v>44286</v>
      </c>
      <c r="Z36" s="268" t="s">
        <v>477</v>
      </c>
      <c r="AA36" s="269">
        <v>0.01</v>
      </c>
      <c r="AB36" s="270">
        <f t="shared" si="25"/>
        <v>0.01</v>
      </c>
      <c r="AC36" s="271">
        <f t="shared" si="22"/>
        <v>0.01</v>
      </c>
      <c r="AD36" s="132" t="str">
        <f t="shared" si="4"/>
        <v>ALERTA</v>
      </c>
      <c r="AE36" s="134" t="s">
        <v>478</v>
      </c>
      <c r="AF36" s="70"/>
      <c r="AG36" s="135" t="str">
        <f>IF(AC36=100%,IF(AC36&gt;0.01%,"CUMPLIDA","PENDIENTE"),IF(AC36&lt;0%,"INCUMPLIDA","PENDIENTE"))</f>
        <v>PENDIENTE</v>
      </c>
      <c r="AH36" s="155" t="s">
        <v>829</v>
      </c>
      <c r="AI36" s="278" t="s">
        <v>855</v>
      </c>
      <c r="AJ36" s="134">
        <v>0.01</v>
      </c>
      <c r="AK36" s="157">
        <f t="shared" si="29"/>
        <v>0.01</v>
      </c>
      <c r="AL36" s="219">
        <f t="shared" si="30"/>
        <v>0.01</v>
      </c>
      <c r="AM36" s="132" t="str">
        <f t="shared" si="31"/>
        <v>ALERTA</v>
      </c>
      <c r="AN36" s="278" t="s">
        <v>851</v>
      </c>
      <c r="AO36" s="154" t="s">
        <v>831</v>
      </c>
      <c r="AP36" s="135" t="str">
        <f t="shared" si="35"/>
        <v>ATENCIÓN</v>
      </c>
      <c r="AQ36" s="221"/>
      <c r="AR36" s="235"/>
      <c r="AS36" s="154"/>
      <c r="AT36" s="222" t="str">
        <f>(IF(AS36="","",IF(OR($M36=0,$M36="",AQ36=""),"",AS36/$M36)))</f>
        <v/>
      </c>
      <c r="AU36" s="223" t="str">
        <f>(IF(OR($T36="",AT36=""),"",IF(OR($T36=0,AT36=0),0,IF((AT36*100%)/$T36&gt;100%,100%,(AT36*100%)/$T36))))</f>
        <v/>
      </c>
      <c r="AV36" s="132" t="str">
        <f>IF(AS36="","",IF(AU36&lt;100%, IF(AU36&lt;75%, "ALERTA","EN TERMINO"), IF(AU36=100%, "OK", "EN TERMINO")))</f>
        <v/>
      </c>
      <c r="AW36" s="224"/>
      <c r="AX36" s="154"/>
      <c r="AY36" s="135" t="str">
        <f>IF(AU36=100%,IF(AU36&gt;75%,"CUMPLIDA","PENDIENTE"),IF(AU36&lt;75%,"INCUMPLIDA","PENDIENTE"))</f>
        <v>PENDIENTE</v>
      </c>
      <c r="AZ36" s="221"/>
      <c r="BA36" s="235"/>
      <c r="BB36" s="134"/>
      <c r="BC36" s="157" t="str">
        <f t="shared" si="17"/>
        <v/>
      </c>
      <c r="BD36" s="225" t="str">
        <f t="shared" si="18"/>
        <v/>
      </c>
      <c r="BE36" s="132" t="str">
        <f t="shared" si="19"/>
        <v/>
      </c>
      <c r="BF36" s="226"/>
      <c r="BG36" s="135" t="str">
        <f t="shared" si="20"/>
        <v>PENDIENTE</v>
      </c>
      <c r="BH36" s="146"/>
      <c r="BI36" s="146" t="str">
        <f t="shared" si="34"/>
        <v>ABIERTO</v>
      </c>
      <c r="BJ36" s="146" t="str">
        <f t="shared" si="2"/>
        <v>ABIERTO</v>
      </c>
      <c r="BK36" s="160"/>
      <c r="BL36" s="160"/>
      <c r="BM36" s="160"/>
      <c r="BN36" s="160"/>
      <c r="BO36" s="160"/>
      <c r="BP36" s="160"/>
      <c r="BQ36" s="160"/>
    </row>
    <row r="37" spans="1:69" s="284" customFormat="1" ht="35.1" customHeight="1" x14ac:dyDescent="0.2">
      <c r="A37" s="257"/>
      <c r="B37" s="257"/>
      <c r="C37" s="258" t="s">
        <v>81</v>
      </c>
      <c r="D37" s="259"/>
      <c r="E37" s="275"/>
      <c r="F37" s="261">
        <v>44130</v>
      </c>
      <c r="G37" s="259">
        <v>15</v>
      </c>
      <c r="H37" s="262" t="s">
        <v>136</v>
      </c>
      <c r="I37" s="263" t="s">
        <v>502</v>
      </c>
      <c r="J37" s="258" t="s">
        <v>523</v>
      </c>
      <c r="K37" s="258" t="s">
        <v>542</v>
      </c>
      <c r="L37" s="258" t="s">
        <v>560</v>
      </c>
      <c r="M37" s="209">
        <v>1</v>
      </c>
      <c r="N37" s="258" t="s">
        <v>88</v>
      </c>
      <c r="O37" s="258" t="str">
        <f>IF(H37="","",VLOOKUP(H37,'[1]Procedimientos Publicar'!$C$6:$E$85,3,FALSE))</f>
        <v>SECRETARIA GENERAL</v>
      </c>
      <c r="P37" s="264" t="s">
        <v>141</v>
      </c>
      <c r="Q37" s="283"/>
      <c r="R37" s="283"/>
      <c r="S37" s="283"/>
      <c r="T37" s="266">
        <v>1</v>
      </c>
      <c r="U37" s="259"/>
      <c r="V37" s="212">
        <v>44235</v>
      </c>
      <c r="W37" s="212">
        <v>44600</v>
      </c>
      <c r="X37" s="283"/>
      <c r="Y37" s="261">
        <v>44286</v>
      </c>
      <c r="Z37" s="268" t="s">
        <v>477</v>
      </c>
      <c r="AA37" s="269">
        <v>0.01</v>
      </c>
      <c r="AB37" s="270">
        <f t="shared" si="25"/>
        <v>0.01</v>
      </c>
      <c r="AC37" s="271">
        <f t="shared" si="22"/>
        <v>0.01</v>
      </c>
      <c r="AD37" s="132" t="str">
        <f t="shared" si="4"/>
        <v>ALERTA</v>
      </c>
      <c r="AE37" s="134" t="s">
        <v>478</v>
      </c>
      <c r="AF37" s="70"/>
      <c r="AG37" s="135" t="str">
        <f>IF(AC37=100%,IF(AC37&gt;0.01%,"CUMPLIDA","PENDIENTE"),IF(AC37&lt;0%,"INCUMPLIDA","PENDIENTE"))</f>
        <v>PENDIENTE</v>
      </c>
      <c r="AH37" s="155" t="s">
        <v>829</v>
      </c>
      <c r="AI37" s="278" t="s">
        <v>855</v>
      </c>
      <c r="AJ37" s="251">
        <v>0.01</v>
      </c>
      <c r="AK37" s="157">
        <f t="shared" si="29"/>
        <v>0.01</v>
      </c>
      <c r="AL37" s="219">
        <f t="shared" si="30"/>
        <v>0.01</v>
      </c>
      <c r="AM37" s="132" t="str">
        <f t="shared" si="31"/>
        <v>ALERTA</v>
      </c>
      <c r="AN37" s="278" t="s">
        <v>851</v>
      </c>
      <c r="AO37" s="154" t="s">
        <v>831</v>
      </c>
      <c r="AP37" s="135" t="str">
        <f t="shared" si="35"/>
        <v>ATENCIÓN</v>
      </c>
      <c r="AQ37" s="221"/>
      <c r="AR37" s="255"/>
      <c r="AS37" s="251"/>
      <c r="AT37" s="251"/>
      <c r="AU37" s="251"/>
      <c r="AV37" s="251"/>
      <c r="AW37" s="256"/>
      <c r="AX37" s="251"/>
      <c r="AY37" s="251"/>
      <c r="AZ37" s="221"/>
      <c r="BA37" s="134"/>
      <c r="BB37" s="251"/>
      <c r="BC37" s="157" t="str">
        <f t="shared" si="17"/>
        <v/>
      </c>
      <c r="BD37" s="225" t="str">
        <f t="shared" si="18"/>
        <v/>
      </c>
      <c r="BE37" s="132" t="str">
        <f t="shared" si="19"/>
        <v/>
      </c>
      <c r="BF37" s="235"/>
      <c r="BG37" s="135" t="str">
        <f t="shared" si="20"/>
        <v>PENDIENTE</v>
      </c>
      <c r="BH37" s="146"/>
      <c r="BI37" s="146" t="str">
        <f t="shared" si="34"/>
        <v>ABIERTO</v>
      </c>
      <c r="BJ37" s="146" t="str">
        <f t="shared" si="2"/>
        <v>ABIERTO</v>
      </c>
      <c r="BK37" s="160"/>
      <c r="BL37" s="160"/>
      <c r="BM37" s="160"/>
      <c r="BN37" s="160"/>
      <c r="BO37" s="160"/>
      <c r="BP37" s="160"/>
      <c r="BQ37" s="160"/>
    </row>
    <row r="38" spans="1:69" s="284" customFormat="1" ht="35.1" customHeight="1" x14ac:dyDescent="0.2">
      <c r="A38" s="257"/>
      <c r="B38" s="257"/>
      <c r="C38" s="258" t="s">
        <v>81</v>
      </c>
      <c r="D38" s="259"/>
      <c r="E38" s="275"/>
      <c r="F38" s="261">
        <v>44130</v>
      </c>
      <c r="G38" s="259">
        <v>16</v>
      </c>
      <c r="H38" s="262" t="s">
        <v>136</v>
      </c>
      <c r="I38" s="277" t="s">
        <v>503</v>
      </c>
      <c r="J38" s="258" t="s">
        <v>524</v>
      </c>
      <c r="K38" s="258" t="s">
        <v>543</v>
      </c>
      <c r="L38" s="258" t="s">
        <v>561</v>
      </c>
      <c r="M38" s="209">
        <v>1</v>
      </c>
      <c r="N38" s="258" t="s">
        <v>88</v>
      </c>
      <c r="O38" s="258" t="str">
        <f>IF(H38="","",VLOOKUP(H38,'[1]Procedimientos Publicar'!$C$6:$E$85,3,FALSE))</f>
        <v>SECRETARIA GENERAL</v>
      </c>
      <c r="P38" s="264" t="s">
        <v>141</v>
      </c>
      <c r="Q38" s="283"/>
      <c r="R38" s="283"/>
      <c r="S38" s="283"/>
      <c r="T38" s="266">
        <v>1</v>
      </c>
      <c r="U38" s="259"/>
      <c r="V38" s="212">
        <v>44235</v>
      </c>
      <c r="W38" s="212">
        <v>44600</v>
      </c>
      <c r="X38" s="283"/>
      <c r="Y38" s="261">
        <v>44286</v>
      </c>
      <c r="Z38" s="268" t="s">
        <v>486</v>
      </c>
      <c r="AA38" s="269">
        <v>1</v>
      </c>
      <c r="AB38" s="270">
        <f t="shared" si="25"/>
        <v>1</v>
      </c>
      <c r="AC38" s="271">
        <f t="shared" si="22"/>
        <v>1</v>
      </c>
      <c r="AD38" s="132" t="str">
        <f t="shared" si="4"/>
        <v>OK</v>
      </c>
      <c r="AE38" s="281" t="s">
        <v>474</v>
      </c>
      <c r="AF38" s="70"/>
      <c r="AG38" s="135" t="str">
        <f t="shared" si="28"/>
        <v>CUMPLIDA</v>
      </c>
      <c r="AH38" s="155"/>
      <c r="AI38" s="235"/>
      <c r="AJ38" s="235"/>
      <c r="AK38" s="282" t="str">
        <f t="shared" si="29"/>
        <v/>
      </c>
      <c r="AL38" s="219" t="str">
        <f t="shared" si="30"/>
        <v/>
      </c>
      <c r="AM38" s="132" t="str">
        <f t="shared" si="31"/>
        <v/>
      </c>
      <c r="AN38" s="235"/>
      <c r="AO38" s="154"/>
      <c r="AP38" s="135" t="str">
        <f t="shared" si="32"/>
        <v>PENDIENTE</v>
      </c>
      <c r="AQ38" s="221"/>
      <c r="AR38" s="134"/>
      <c r="AS38" s="154"/>
      <c r="AT38" s="222" t="str">
        <f>(IF(AS38="","",IF(OR($M38=0,$M38="",AQ38=""),"",AS38/$M38)))</f>
        <v/>
      </c>
      <c r="AU38" s="223" t="str">
        <f>(IF(OR($T38="",AT38=""),"",IF(OR($T38=0,AT38=0),0,IF((AT38*100%)/$T38&gt;100%,100%,(AT38*100%)/$T38))))</f>
        <v/>
      </c>
      <c r="AV38" s="132" t="str">
        <f>IF(AS38="","",IF(AU38&lt;100%, IF(AU38&lt;75%, "ALERTA","EN TERMINO"), IF(AU38=100%, "OK", "EN TERMINO")))</f>
        <v/>
      </c>
      <c r="AW38" s="224"/>
      <c r="AX38" s="154"/>
      <c r="AY38" s="135" t="str">
        <f>IF(AU38=100%,IF(AU38&gt;75%,"CUMPLIDA","PENDIENTE"),IF(AU38&lt;75%,"INCUMPLIDA","PENDIENTE"))</f>
        <v>PENDIENTE</v>
      </c>
      <c r="AZ38" s="221"/>
      <c r="BA38" s="134"/>
      <c r="BB38" s="134"/>
      <c r="BC38" s="157" t="str">
        <f t="shared" si="17"/>
        <v/>
      </c>
      <c r="BD38" s="225" t="str">
        <f t="shared" si="18"/>
        <v/>
      </c>
      <c r="BE38" s="132" t="str">
        <f t="shared" si="19"/>
        <v/>
      </c>
      <c r="BF38" s="226"/>
      <c r="BG38" s="135" t="str">
        <f t="shared" si="20"/>
        <v>PENDIENTE</v>
      </c>
      <c r="BH38" s="146"/>
      <c r="BI38" s="146" t="str">
        <f t="shared" si="34"/>
        <v>CERRADO</v>
      </c>
      <c r="BJ38" s="146" t="str">
        <f t="shared" si="2"/>
        <v>CERRADO</v>
      </c>
      <c r="BK38" s="160"/>
      <c r="BL38" s="160"/>
      <c r="BM38" s="160"/>
      <c r="BN38" s="160"/>
      <c r="BO38" s="160"/>
      <c r="BP38" s="160"/>
      <c r="BQ38" s="160"/>
    </row>
    <row r="39" spans="1:69" s="284" customFormat="1" ht="35.1" customHeight="1" x14ac:dyDescent="0.2">
      <c r="A39" s="257"/>
      <c r="B39" s="257"/>
      <c r="C39" s="258" t="s">
        <v>81</v>
      </c>
      <c r="D39" s="259"/>
      <c r="E39" s="275"/>
      <c r="F39" s="261">
        <v>44130</v>
      </c>
      <c r="G39" s="259">
        <v>17</v>
      </c>
      <c r="H39" s="262" t="s">
        <v>136</v>
      </c>
      <c r="I39" s="263" t="s">
        <v>504</v>
      </c>
      <c r="J39" s="285" t="s">
        <v>526</v>
      </c>
      <c r="K39" s="275" t="s">
        <v>544</v>
      </c>
      <c r="L39" s="275" t="s">
        <v>562</v>
      </c>
      <c r="M39" s="209">
        <v>1</v>
      </c>
      <c r="N39" s="258" t="s">
        <v>88</v>
      </c>
      <c r="O39" s="258" t="str">
        <f>IF(H39="","",VLOOKUP(H39,'[1]Procedimientos Publicar'!$C$6:$E$85,3,FALSE))</f>
        <v>SECRETARIA GENERAL</v>
      </c>
      <c r="P39" s="264" t="s">
        <v>141</v>
      </c>
      <c r="Q39" s="283"/>
      <c r="R39" s="283"/>
      <c r="S39" s="283"/>
      <c r="T39" s="266">
        <v>1</v>
      </c>
      <c r="U39" s="259"/>
      <c r="V39" s="212">
        <v>44235</v>
      </c>
      <c r="W39" s="212">
        <v>44600</v>
      </c>
      <c r="X39" s="283"/>
      <c r="Y39" s="261">
        <v>44286</v>
      </c>
      <c r="Z39" s="268" t="s">
        <v>477</v>
      </c>
      <c r="AA39" s="269">
        <v>0.01</v>
      </c>
      <c r="AB39" s="270">
        <f t="shared" si="25"/>
        <v>0.01</v>
      </c>
      <c r="AC39" s="271">
        <f t="shared" si="22"/>
        <v>0.01</v>
      </c>
      <c r="AD39" s="132" t="str">
        <f t="shared" si="4"/>
        <v>ALERTA</v>
      </c>
      <c r="AE39" s="134" t="s">
        <v>478</v>
      </c>
      <c r="AF39" s="70"/>
      <c r="AG39" s="135" t="str">
        <f>IF(AC39=100%,IF(AC39&gt;0.01%,"CUMPLIDA","PENDIENTE"),IF(AC39&lt;0%,"INCUMPLIDA","PENDIENTE"))</f>
        <v>PENDIENTE</v>
      </c>
      <c r="AH39" s="155" t="s">
        <v>829</v>
      </c>
      <c r="AI39" s="278" t="s">
        <v>856</v>
      </c>
      <c r="AJ39" s="134">
        <v>0.5</v>
      </c>
      <c r="AK39" s="157">
        <f t="shared" si="29"/>
        <v>0.5</v>
      </c>
      <c r="AL39" s="219">
        <f t="shared" si="30"/>
        <v>0.5</v>
      </c>
      <c r="AM39" s="132" t="str">
        <f t="shared" si="31"/>
        <v>EN TERMINO</v>
      </c>
      <c r="AN39" s="278" t="s">
        <v>857</v>
      </c>
      <c r="AO39" s="154" t="s">
        <v>831</v>
      </c>
      <c r="AP39" s="135" t="str">
        <f t="shared" ref="AP39:AP42" si="36">IF(AL39=100%,IF(AL39&gt;50%,"CUMPLIDA","PENDIENTE"),IF(AL39&lt;40%,"ATENCIÓN","PENDIENTE"))</f>
        <v>PENDIENTE</v>
      </c>
      <c r="AQ39" s="221"/>
      <c r="AR39" s="134"/>
      <c r="AS39" s="154"/>
      <c r="AT39" s="222" t="str">
        <f>(IF(AS39="","",IF(OR($M39=0,$M39="",AQ39=""),"",AS39/$M39)))</f>
        <v/>
      </c>
      <c r="AU39" s="223" t="str">
        <f>(IF(OR($T39="",AT39=""),"",IF(OR($T39=0,AT39=0),0,IF((AT39*100%)/$T39&gt;100%,100%,(AT39*100%)/$T39))))</f>
        <v/>
      </c>
      <c r="AV39" s="132" t="str">
        <f>IF(AS39="","",IF(AU39&lt;100%, IF(AU39&lt;75%, "ALERTA","EN TERMINO"), IF(AU39=100%, "OK", "EN TERMINO")))</f>
        <v/>
      </c>
      <c r="AW39" s="224"/>
      <c r="AX39" s="154"/>
      <c r="AY39" s="135" t="str">
        <f>IF(AU39=100%,IF(AU39&gt;75%,"CUMPLIDA","PENDIENTE"),IF(AU39&lt;75%,"INCUMPLIDA","PENDIENTE"))</f>
        <v>PENDIENTE</v>
      </c>
      <c r="AZ39" s="221"/>
      <c r="BA39" s="134"/>
      <c r="BB39" s="134"/>
      <c r="BC39" s="157" t="str">
        <f t="shared" si="17"/>
        <v/>
      </c>
      <c r="BD39" s="225" t="str">
        <f t="shared" si="18"/>
        <v/>
      </c>
      <c r="BE39" s="132" t="str">
        <f t="shared" si="19"/>
        <v/>
      </c>
      <c r="BF39" s="226"/>
      <c r="BG39" s="135" t="str">
        <f t="shared" si="20"/>
        <v>PENDIENTE</v>
      </c>
      <c r="BH39" s="146"/>
      <c r="BI39" s="146" t="str">
        <f t="shared" si="34"/>
        <v>ABIERTO</v>
      </c>
      <c r="BJ39" s="146" t="str">
        <f t="shared" si="2"/>
        <v>ABIERTO</v>
      </c>
      <c r="BK39" s="160"/>
      <c r="BL39" s="160"/>
      <c r="BM39" s="160"/>
      <c r="BN39" s="160"/>
      <c r="BO39" s="160"/>
      <c r="BP39" s="160"/>
      <c r="BQ39" s="160"/>
    </row>
    <row r="40" spans="1:69" s="284" customFormat="1" ht="35.1" customHeight="1" x14ac:dyDescent="0.2">
      <c r="A40" s="257"/>
      <c r="B40" s="257"/>
      <c r="C40" s="258" t="s">
        <v>81</v>
      </c>
      <c r="D40" s="259"/>
      <c r="E40" s="275"/>
      <c r="F40" s="261">
        <v>44130</v>
      </c>
      <c r="G40" s="259">
        <v>18</v>
      </c>
      <c r="H40" s="262" t="s">
        <v>136</v>
      </c>
      <c r="I40" s="263" t="s">
        <v>505</v>
      </c>
      <c r="J40" s="285"/>
      <c r="K40" s="275"/>
      <c r="L40" s="275"/>
      <c r="M40" s="209">
        <v>1</v>
      </c>
      <c r="N40" s="258" t="s">
        <v>88</v>
      </c>
      <c r="O40" s="258" t="str">
        <f>IF(H40="","",VLOOKUP(H40,'[1]Procedimientos Publicar'!$C$6:$E$85,3,FALSE))</f>
        <v>SECRETARIA GENERAL</v>
      </c>
      <c r="P40" s="264" t="s">
        <v>141</v>
      </c>
      <c r="Q40" s="283"/>
      <c r="R40" s="283"/>
      <c r="S40" s="283"/>
      <c r="T40" s="266">
        <v>1</v>
      </c>
      <c r="U40" s="259"/>
      <c r="V40" s="212">
        <v>44235</v>
      </c>
      <c r="W40" s="212">
        <v>44600</v>
      </c>
      <c r="X40" s="283"/>
      <c r="Y40" s="261">
        <v>44286</v>
      </c>
      <c r="Z40" s="268" t="s">
        <v>477</v>
      </c>
      <c r="AA40" s="269">
        <v>0.01</v>
      </c>
      <c r="AB40" s="270">
        <f t="shared" si="25"/>
        <v>0.01</v>
      </c>
      <c r="AC40" s="271">
        <f t="shared" si="22"/>
        <v>0.01</v>
      </c>
      <c r="AD40" s="132" t="str">
        <f t="shared" si="4"/>
        <v>ALERTA</v>
      </c>
      <c r="AE40" s="134" t="s">
        <v>478</v>
      </c>
      <c r="AF40" s="70"/>
      <c r="AG40" s="135" t="str">
        <f>IF(AC40=100%,IF(AC40&gt;0.01%,"CUMPLIDA","PENDIENTE"),IF(AC40&lt;0%,"INCUMPLIDA","PENDIENTE"))</f>
        <v>PENDIENTE</v>
      </c>
      <c r="AH40" s="155" t="s">
        <v>829</v>
      </c>
      <c r="AI40" s="278" t="s">
        <v>856</v>
      </c>
      <c r="AJ40" s="134">
        <v>0.5</v>
      </c>
      <c r="AK40" s="157">
        <f t="shared" si="29"/>
        <v>0.5</v>
      </c>
      <c r="AL40" s="219">
        <f t="shared" si="30"/>
        <v>0.5</v>
      </c>
      <c r="AM40" s="132" t="str">
        <f t="shared" si="31"/>
        <v>EN TERMINO</v>
      </c>
      <c r="AN40" s="278" t="s">
        <v>858</v>
      </c>
      <c r="AO40" s="154" t="s">
        <v>831</v>
      </c>
      <c r="AP40" s="135" t="str">
        <f t="shared" si="36"/>
        <v>PENDIENTE</v>
      </c>
      <c r="AQ40" s="221"/>
      <c r="AR40" s="134"/>
      <c r="AS40" s="154"/>
      <c r="AT40" s="222" t="str">
        <f>(IF(AS40="","",IF(OR($M40=0,$M40="",AQ40=""),"",AS40/$M40)))</f>
        <v/>
      </c>
      <c r="AU40" s="223" t="str">
        <f>(IF(OR($T40="",AT40=""),"",IF(OR($T40=0,AT40=0),0,IF((AT40*100%)/$T40&gt;100%,100%,(AT40*100%)/$T40))))</f>
        <v/>
      </c>
      <c r="AV40" s="132" t="str">
        <f>IF(AS40="","",IF(AU40&lt;100%, IF(AU40&lt;75%, "ALERTA","EN TERMINO"), IF(AU40=100%, "OK", "EN TERMINO")))</f>
        <v/>
      </c>
      <c r="AW40" s="224"/>
      <c r="AX40" s="154"/>
      <c r="AY40" s="135" t="str">
        <f>IF(AU40=100%,IF(AU40&gt;75%,"CUMPLIDA","PENDIENTE"),IF(AU40&lt;75%,"INCUMPLIDA","PENDIENTE"))</f>
        <v>PENDIENTE</v>
      </c>
      <c r="AZ40" s="221"/>
      <c r="BA40" s="134"/>
      <c r="BB40" s="134"/>
      <c r="BC40" s="157" t="str">
        <f t="shared" si="17"/>
        <v/>
      </c>
      <c r="BD40" s="225" t="str">
        <f t="shared" si="18"/>
        <v/>
      </c>
      <c r="BE40" s="132" t="str">
        <f t="shared" si="19"/>
        <v/>
      </c>
      <c r="BF40" s="226"/>
      <c r="BG40" s="135" t="str">
        <f t="shared" si="20"/>
        <v>PENDIENTE</v>
      </c>
      <c r="BH40" s="146"/>
      <c r="BI40" s="146" t="str">
        <f t="shared" si="34"/>
        <v>ABIERTO</v>
      </c>
      <c r="BJ40" s="146" t="str">
        <f t="shared" si="2"/>
        <v>ABIERTO</v>
      </c>
      <c r="BK40" s="160"/>
      <c r="BL40" s="160"/>
      <c r="BM40" s="160"/>
      <c r="BN40" s="160"/>
      <c r="BO40" s="160"/>
      <c r="BP40" s="160"/>
      <c r="BQ40" s="160"/>
    </row>
    <row r="41" spans="1:69" s="284" customFormat="1" ht="35.1" customHeight="1" x14ac:dyDescent="0.2">
      <c r="A41" s="257"/>
      <c r="B41" s="257"/>
      <c r="C41" s="258" t="s">
        <v>81</v>
      </c>
      <c r="D41" s="259"/>
      <c r="E41" s="275"/>
      <c r="F41" s="261">
        <v>44130</v>
      </c>
      <c r="G41" s="259">
        <v>19</v>
      </c>
      <c r="H41" s="262" t="s">
        <v>136</v>
      </c>
      <c r="I41" s="277" t="s">
        <v>506</v>
      </c>
      <c r="J41" s="285"/>
      <c r="K41" s="285" t="s">
        <v>545</v>
      </c>
      <c r="L41" s="275" t="s">
        <v>563</v>
      </c>
      <c r="M41" s="209">
        <v>1</v>
      </c>
      <c r="N41" s="258" t="s">
        <v>88</v>
      </c>
      <c r="O41" s="258" t="str">
        <f>IF(H41="","",VLOOKUP(H41,'[1]Procedimientos Publicar'!$C$6:$E$85,3,FALSE))</f>
        <v>SECRETARIA GENERAL</v>
      </c>
      <c r="P41" s="264" t="s">
        <v>141</v>
      </c>
      <c r="Q41" s="283"/>
      <c r="R41" s="283"/>
      <c r="S41" s="283"/>
      <c r="T41" s="266">
        <v>1</v>
      </c>
      <c r="U41" s="259"/>
      <c r="V41" s="212">
        <v>44235</v>
      </c>
      <c r="W41" s="212">
        <v>44600</v>
      </c>
      <c r="X41" s="283"/>
      <c r="Y41" s="261">
        <v>44286</v>
      </c>
      <c r="Z41" s="268" t="s">
        <v>477</v>
      </c>
      <c r="AA41" s="269">
        <v>0.01</v>
      </c>
      <c r="AB41" s="270">
        <f t="shared" si="25"/>
        <v>0.01</v>
      </c>
      <c r="AC41" s="271">
        <f t="shared" si="22"/>
        <v>0.01</v>
      </c>
      <c r="AD41" s="132" t="str">
        <f t="shared" si="4"/>
        <v>ALERTA</v>
      </c>
      <c r="AE41" s="134" t="s">
        <v>478</v>
      </c>
      <c r="AF41" s="70"/>
      <c r="AG41" s="135" t="str">
        <f>IF(AC41=100%,IF(AC41&gt;0.01%,"CUMPLIDA","PENDIENTE"),IF(AC41&lt;0%,"INCUMPLIDA","PENDIENTE"))</f>
        <v>PENDIENTE</v>
      </c>
      <c r="AH41" s="155" t="s">
        <v>829</v>
      </c>
      <c r="AI41" s="278" t="s">
        <v>855</v>
      </c>
      <c r="AJ41" s="134">
        <v>0.01</v>
      </c>
      <c r="AK41" s="157">
        <f t="shared" si="29"/>
        <v>0.01</v>
      </c>
      <c r="AL41" s="219">
        <f t="shared" si="30"/>
        <v>0.01</v>
      </c>
      <c r="AM41" s="132" t="str">
        <f t="shared" si="31"/>
        <v>ALERTA</v>
      </c>
      <c r="AN41" s="278" t="s">
        <v>851</v>
      </c>
      <c r="AO41" s="154" t="s">
        <v>831</v>
      </c>
      <c r="AP41" s="135" t="str">
        <f t="shared" si="36"/>
        <v>ATENCIÓN</v>
      </c>
      <c r="AQ41" s="221"/>
      <c r="AR41" s="235"/>
      <c r="AS41" s="154"/>
      <c r="AT41" s="222" t="str">
        <f>(IF(AS41="","",IF(OR($M41=0,$M41="",AQ41=""),"",AS41/$M41)))</f>
        <v/>
      </c>
      <c r="AU41" s="223" t="str">
        <f>(IF(OR($T41="",AT41=""),"",IF(OR($T41=0,AT41=0),0,IF((AT41*100%)/$T41&gt;100%,100%,(AT41*100%)/$T41))))</f>
        <v/>
      </c>
      <c r="AV41" s="132" t="str">
        <f>IF(AS41="","",IF(AU41&lt;100%, IF(AU41&lt;75%, "ALERTA","EN TERMINO"), IF(AU41=100%, "OK", "EN TERMINO")))</f>
        <v/>
      </c>
      <c r="AW41" s="224"/>
      <c r="AX41" s="154"/>
      <c r="AY41" s="135" t="str">
        <f>IF(AU41=100%,IF(AU41&gt;75%,"CUMPLIDA","PENDIENTE"),IF(AU41&lt;75%,"INCUMPLIDA","PENDIENTE"))</f>
        <v>PENDIENTE</v>
      </c>
      <c r="AZ41" s="221"/>
      <c r="BA41" s="235"/>
      <c r="BB41" s="134"/>
      <c r="BC41" s="157" t="str">
        <f t="shared" si="17"/>
        <v/>
      </c>
      <c r="BD41" s="225" t="str">
        <f t="shared" si="18"/>
        <v/>
      </c>
      <c r="BE41" s="132" t="str">
        <f t="shared" si="19"/>
        <v/>
      </c>
      <c r="BF41" s="226"/>
      <c r="BG41" s="135" t="str">
        <f t="shared" si="20"/>
        <v>PENDIENTE</v>
      </c>
      <c r="BH41" s="146"/>
      <c r="BI41" s="146" t="str">
        <f t="shared" si="34"/>
        <v>ABIERTO</v>
      </c>
      <c r="BJ41" s="146" t="str">
        <f t="shared" si="2"/>
        <v>ABIERTO</v>
      </c>
      <c r="BK41" s="160"/>
      <c r="BL41" s="160"/>
      <c r="BM41" s="160"/>
      <c r="BN41" s="160"/>
      <c r="BO41" s="160"/>
      <c r="BP41" s="160"/>
      <c r="BQ41" s="160"/>
    </row>
    <row r="42" spans="1:69" s="284" customFormat="1" ht="35.1" customHeight="1" x14ac:dyDescent="0.2">
      <c r="A42" s="257"/>
      <c r="B42" s="257"/>
      <c r="C42" s="258" t="s">
        <v>81</v>
      </c>
      <c r="D42" s="259"/>
      <c r="E42" s="275"/>
      <c r="F42" s="261">
        <v>44130</v>
      </c>
      <c r="G42" s="259">
        <v>20</v>
      </c>
      <c r="H42" s="262" t="s">
        <v>136</v>
      </c>
      <c r="I42" s="277" t="s">
        <v>507</v>
      </c>
      <c r="J42" s="285"/>
      <c r="K42" s="285"/>
      <c r="L42" s="275"/>
      <c r="M42" s="209">
        <v>1</v>
      </c>
      <c r="N42" s="258" t="s">
        <v>88</v>
      </c>
      <c r="O42" s="258" t="str">
        <f>IF(H42="","",VLOOKUP(H42,'[1]Procedimientos Publicar'!$C$6:$E$85,3,FALSE))</f>
        <v>SECRETARIA GENERAL</v>
      </c>
      <c r="P42" s="264" t="s">
        <v>141</v>
      </c>
      <c r="Q42" s="283"/>
      <c r="R42" s="283"/>
      <c r="S42" s="283"/>
      <c r="T42" s="266">
        <v>1</v>
      </c>
      <c r="U42" s="259"/>
      <c r="V42" s="212">
        <v>44235</v>
      </c>
      <c r="W42" s="212">
        <v>44600</v>
      </c>
      <c r="X42" s="283"/>
      <c r="Y42" s="261">
        <v>44286</v>
      </c>
      <c r="Z42" s="268" t="s">
        <v>477</v>
      </c>
      <c r="AA42" s="269">
        <v>0.01</v>
      </c>
      <c r="AB42" s="270">
        <f t="shared" si="25"/>
        <v>0.01</v>
      </c>
      <c r="AC42" s="271">
        <f t="shared" si="22"/>
        <v>0.01</v>
      </c>
      <c r="AD42" s="132" t="str">
        <f t="shared" si="4"/>
        <v>ALERTA</v>
      </c>
      <c r="AE42" s="134" t="s">
        <v>478</v>
      </c>
      <c r="AF42" s="70"/>
      <c r="AG42" s="135" t="str">
        <f>IF(AC42=100%,IF(AC42&gt;0.01%,"CUMPLIDA","PENDIENTE"),IF(AC42&lt;0%,"INCUMPLIDA","PENDIENTE"))</f>
        <v>PENDIENTE</v>
      </c>
      <c r="AH42" s="155" t="s">
        <v>829</v>
      </c>
      <c r="AI42" s="278" t="s">
        <v>855</v>
      </c>
      <c r="AJ42" s="251">
        <v>0.01</v>
      </c>
      <c r="AK42" s="157">
        <f t="shared" si="29"/>
        <v>0.01</v>
      </c>
      <c r="AL42" s="219">
        <f t="shared" si="30"/>
        <v>0.01</v>
      </c>
      <c r="AM42" s="132" t="str">
        <f t="shared" si="31"/>
        <v>ALERTA</v>
      </c>
      <c r="AN42" s="278" t="s">
        <v>851</v>
      </c>
      <c r="AO42" s="154" t="s">
        <v>831</v>
      </c>
      <c r="AP42" s="135" t="str">
        <f t="shared" si="36"/>
        <v>ATENCIÓN</v>
      </c>
      <c r="AQ42" s="221"/>
      <c r="AR42" s="255"/>
      <c r="AS42" s="251"/>
      <c r="AT42" s="251"/>
      <c r="AU42" s="251"/>
      <c r="AV42" s="251"/>
      <c r="AW42" s="256"/>
      <c r="AX42" s="251"/>
      <c r="AY42" s="251"/>
      <c r="AZ42" s="221"/>
      <c r="BA42" s="134"/>
      <c r="BB42" s="251"/>
      <c r="BC42" s="157" t="str">
        <f t="shared" si="17"/>
        <v/>
      </c>
      <c r="BD42" s="225" t="str">
        <f t="shared" si="18"/>
        <v/>
      </c>
      <c r="BE42" s="132" t="str">
        <f t="shared" si="19"/>
        <v/>
      </c>
      <c r="BF42" s="235"/>
      <c r="BG42" s="135" t="str">
        <f t="shared" si="20"/>
        <v>PENDIENTE</v>
      </c>
      <c r="BH42" s="146"/>
      <c r="BI42" s="146" t="str">
        <f t="shared" si="34"/>
        <v>ABIERTO</v>
      </c>
      <c r="BJ42" s="146" t="str">
        <f t="shared" si="2"/>
        <v>ABIERTO</v>
      </c>
      <c r="BK42" s="160"/>
      <c r="BL42" s="160"/>
      <c r="BM42" s="160"/>
      <c r="BN42" s="160"/>
      <c r="BO42" s="160"/>
      <c r="BP42" s="160"/>
      <c r="BQ42" s="160"/>
    </row>
    <row r="43" spans="1:69" s="284" customFormat="1" ht="35.1" customHeight="1" x14ac:dyDescent="0.2">
      <c r="A43" s="257"/>
      <c r="B43" s="257"/>
      <c r="C43" s="258" t="s">
        <v>81</v>
      </c>
      <c r="D43" s="259"/>
      <c r="E43" s="275"/>
      <c r="F43" s="261">
        <v>44130</v>
      </c>
      <c r="G43" s="259">
        <v>21</v>
      </c>
      <c r="H43" s="262" t="s">
        <v>136</v>
      </c>
      <c r="I43" s="277" t="s">
        <v>508</v>
      </c>
      <c r="J43" s="258" t="s">
        <v>527</v>
      </c>
      <c r="K43" s="258" t="s">
        <v>546</v>
      </c>
      <c r="L43" s="258" t="s">
        <v>564</v>
      </c>
      <c r="M43" s="209">
        <v>1</v>
      </c>
      <c r="N43" s="258" t="s">
        <v>88</v>
      </c>
      <c r="O43" s="258" t="str">
        <f>IF(H43="","",VLOOKUP(H43,'[1]Procedimientos Publicar'!$C$6:$E$85,3,FALSE))</f>
        <v>SECRETARIA GENERAL</v>
      </c>
      <c r="P43" s="264" t="s">
        <v>141</v>
      </c>
      <c r="Q43" s="283"/>
      <c r="R43" s="283"/>
      <c r="S43" s="283"/>
      <c r="T43" s="266">
        <v>1</v>
      </c>
      <c r="U43" s="259"/>
      <c r="V43" s="212">
        <v>44235</v>
      </c>
      <c r="W43" s="212">
        <v>44600</v>
      </c>
      <c r="X43" s="283"/>
      <c r="Y43" s="261">
        <v>44286</v>
      </c>
      <c r="Z43" s="268" t="s">
        <v>487</v>
      </c>
      <c r="AA43" s="269">
        <v>0.25</v>
      </c>
      <c r="AB43" s="270">
        <f t="shared" si="25"/>
        <v>0.25</v>
      </c>
      <c r="AC43" s="271">
        <f t="shared" si="22"/>
        <v>0.25</v>
      </c>
      <c r="AD43" s="132" t="str">
        <f t="shared" si="4"/>
        <v>EN TERMINO</v>
      </c>
      <c r="AE43" s="153" t="s">
        <v>474</v>
      </c>
      <c r="AF43" s="70"/>
      <c r="AG43" s="135" t="str">
        <f>IF(AC43=100%,IF(AC43&gt;25%,"CUMPLIDA","PENDIENTE"),IF(AC43&lt;25%,"INCUMPLIDA","PENDIENTE"))</f>
        <v>PENDIENTE</v>
      </c>
      <c r="AH43" s="155" t="s">
        <v>829</v>
      </c>
      <c r="AI43" s="278" t="s">
        <v>859</v>
      </c>
      <c r="AJ43" s="251">
        <v>0.4</v>
      </c>
      <c r="AK43" s="157">
        <f t="shared" si="29"/>
        <v>0.4</v>
      </c>
      <c r="AL43" s="219">
        <f t="shared" si="30"/>
        <v>0.4</v>
      </c>
      <c r="AM43" s="132" t="str">
        <f t="shared" si="31"/>
        <v>ALERTA</v>
      </c>
      <c r="AN43" s="278" t="s">
        <v>860</v>
      </c>
      <c r="AO43" s="154" t="s">
        <v>831</v>
      </c>
      <c r="AP43" s="135" t="str">
        <f>IF(AL43=100%,IF(AL43&gt;50%,"CUMPLIDA","PENDIENTE"),IF(AL43&lt;40%,"ATENCIÓN","PENDIENTE"))</f>
        <v>PENDIENTE</v>
      </c>
      <c r="AQ43" s="221"/>
      <c r="AR43" s="255"/>
      <c r="AS43" s="251"/>
      <c r="AT43" s="251"/>
      <c r="AU43" s="251"/>
      <c r="AV43" s="251"/>
      <c r="AW43" s="256"/>
      <c r="AX43" s="251"/>
      <c r="AY43" s="251"/>
      <c r="AZ43" s="221"/>
      <c r="BA43" s="134"/>
      <c r="BB43" s="251"/>
      <c r="BC43" s="157" t="str">
        <f t="shared" si="17"/>
        <v/>
      </c>
      <c r="BD43" s="225" t="str">
        <f t="shared" si="18"/>
        <v/>
      </c>
      <c r="BE43" s="132" t="str">
        <f t="shared" si="19"/>
        <v/>
      </c>
      <c r="BF43" s="235"/>
      <c r="BG43" s="135" t="str">
        <f t="shared" si="20"/>
        <v>PENDIENTE</v>
      </c>
      <c r="BH43" s="146"/>
      <c r="BI43" s="146" t="str">
        <f t="shared" si="34"/>
        <v>ABIERTO</v>
      </c>
      <c r="BJ43" s="146" t="str">
        <f t="shared" si="2"/>
        <v>ABIERTO</v>
      </c>
      <c r="BK43" s="160"/>
      <c r="BL43" s="160"/>
      <c r="BM43" s="160"/>
      <c r="BN43" s="160"/>
      <c r="BO43" s="160"/>
      <c r="BP43" s="160"/>
      <c r="BQ43" s="160"/>
    </row>
    <row r="44" spans="1:69" s="284" customFormat="1" ht="35.1" customHeight="1" x14ac:dyDescent="0.2">
      <c r="A44" s="257"/>
      <c r="B44" s="257"/>
      <c r="C44" s="258" t="s">
        <v>81</v>
      </c>
      <c r="D44" s="259"/>
      <c r="E44" s="275"/>
      <c r="F44" s="261">
        <v>44130</v>
      </c>
      <c r="G44" s="259">
        <v>22</v>
      </c>
      <c r="H44" s="262" t="s">
        <v>136</v>
      </c>
      <c r="I44" s="277" t="s">
        <v>509</v>
      </c>
      <c r="J44" s="258" t="s">
        <v>528</v>
      </c>
      <c r="K44" s="258" t="s">
        <v>547</v>
      </c>
      <c r="L44" s="280" t="s">
        <v>565</v>
      </c>
      <c r="M44" s="209">
        <v>1</v>
      </c>
      <c r="N44" s="258" t="s">
        <v>88</v>
      </c>
      <c r="O44" s="258" t="str">
        <f>IF(H44="","",VLOOKUP(H44,'[1]Procedimientos Publicar'!$C$6:$E$85,3,FALSE))</f>
        <v>SECRETARIA GENERAL</v>
      </c>
      <c r="P44" s="264" t="s">
        <v>141</v>
      </c>
      <c r="Q44" s="283"/>
      <c r="R44" s="283"/>
      <c r="S44" s="283"/>
      <c r="T44" s="266">
        <v>1</v>
      </c>
      <c r="U44" s="259"/>
      <c r="V44" s="212">
        <v>44235</v>
      </c>
      <c r="W44" s="212">
        <v>44600</v>
      </c>
      <c r="X44" s="283"/>
      <c r="Y44" s="261">
        <v>44286</v>
      </c>
      <c r="Z44" s="268" t="s">
        <v>477</v>
      </c>
      <c r="AA44" s="269">
        <v>0.01</v>
      </c>
      <c r="AB44" s="270">
        <f t="shared" si="25"/>
        <v>0.01</v>
      </c>
      <c r="AC44" s="271">
        <f t="shared" si="22"/>
        <v>0.01</v>
      </c>
      <c r="AD44" s="132" t="str">
        <f t="shared" si="4"/>
        <v>ALERTA</v>
      </c>
      <c r="AE44" s="134" t="s">
        <v>478</v>
      </c>
      <c r="AF44" s="70"/>
      <c r="AG44" s="135" t="str">
        <f>IF(AC44=100%,IF(AC44&gt;0.01%,"CUMPLIDA","PENDIENTE"),IF(AC44&lt;0%,"INCUMPLIDA","PENDIENTE"))</f>
        <v>PENDIENTE</v>
      </c>
      <c r="AH44" s="155" t="s">
        <v>829</v>
      </c>
      <c r="AI44" s="286" t="s">
        <v>861</v>
      </c>
      <c r="AJ44" s="251">
        <v>1</v>
      </c>
      <c r="AK44" s="157">
        <f t="shared" si="29"/>
        <v>1</v>
      </c>
      <c r="AL44" s="219">
        <f t="shared" si="30"/>
        <v>1</v>
      </c>
      <c r="AM44" s="132" t="str">
        <f t="shared" si="31"/>
        <v>OK</v>
      </c>
      <c r="AN44" s="286" t="s">
        <v>862</v>
      </c>
      <c r="AO44" s="154" t="s">
        <v>831</v>
      </c>
      <c r="AP44" s="135" t="str">
        <f>IF(AL44=100%,IF(AL44&gt;50%,"CUMPLIDA","PENDIENTE"),IF(AL44&lt;40%,"ATENCIÓN","PENDIENTE"))</f>
        <v>CUMPLIDA</v>
      </c>
      <c r="AQ44" s="221"/>
      <c r="AR44" s="255"/>
      <c r="AS44" s="251"/>
      <c r="AT44" s="251"/>
      <c r="AU44" s="251"/>
      <c r="AV44" s="251"/>
      <c r="AW44" s="256"/>
      <c r="AX44" s="251"/>
      <c r="AY44" s="251"/>
      <c r="AZ44" s="221"/>
      <c r="BA44" s="134"/>
      <c r="BB44" s="251"/>
      <c r="BC44" s="157" t="str">
        <f t="shared" si="17"/>
        <v/>
      </c>
      <c r="BD44" s="225" t="str">
        <f t="shared" si="18"/>
        <v/>
      </c>
      <c r="BE44" s="132" t="str">
        <f t="shared" si="19"/>
        <v/>
      </c>
      <c r="BF44" s="235"/>
      <c r="BG44" s="135" t="str">
        <f t="shared" si="20"/>
        <v>PENDIENTE</v>
      </c>
      <c r="BH44" s="146"/>
      <c r="BI44" s="146" t="str">
        <f t="shared" si="34"/>
        <v>ABIERTO</v>
      </c>
      <c r="BJ44" s="146" t="str">
        <f>IF(AP44="CUMPLIDA","CERRADO","ABIERTO")</f>
        <v>CERRADO</v>
      </c>
      <c r="BK44" s="160"/>
      <c r="BL44" s="160"/>
      <c r="BM44" s="160"/>
      <c r="BN44" s="160"/>
      <c r="BO44" s="160"/>
      <c r="BP44" s="160"/>
      <c r="BQ44" s="160"/>
    </row>
    <row r="45" spans="1:69" ht="35.1" customHeight="1" x14ac:dyDescent="0.2">
      <c r="A45" s="287"/>
      <c r="B45" s="287"/>
      <c r="C45" s="288" t="s">
        <v>81</v>
      </c>
      <c r="D45" s="287"/>
      <c r="E45" s="289" t="s">
        <v>154</v>
      </c>
      <c r="F45" s="287"/>
      <c r="G45" s="287">
        <v>2</v>
      </c>
      <c r="H45" s="290" t="s">
        <v>155</v>
      </c>
      <c r="I45" s="291" t="s">
        <v>156</v>
      </c>
      <c r="J45" s="292" t="s">
        <v>157</v>
      </c>
      <c r="K45" s="292" t="s">
        <v>158</v>
      </c>
      <c r="L45" s="293" t="s">
        <v>159</v>
      </c>
      <c r="M45" s="287">
        <v>1</v>
      </c>
      <c r="N45" s="294" t="s">
        <v>88</v>
      </c>
      <c r="O45" s="288" t="str">
        <f>IF(H45="","",VLOOKUP(H45,'[1]Procedimientos Publicar'!$C$6:$E$85,3,FALSE))</f>
        <v>SECRETARIA GENERAL</v>
      </c>
      <c r="P45" s="288" t="s">
        <v>160</v>
      </c>
      <c r="Q45" s="287"/>
      <c r="R45" s="287"/>
      <c r="S45" s="292"/>
      <c r="T45" s="295">
        <v>1</v>
      </c>
      <c r="U45" s="287"/>
      <c r="V45" s="296">
        <v>43647</v>
      </c>
      <c r="W45" s="297">
        <v>43951</v>
      </c>
      <c r="X45" s="298">
        <v>44561</v>
      </c>
      <c r="Y45" s="299">
        <v>44286</v>
      </c>
      <c r="Z45" s="292" t="s">
        <v>623</v>
      </c>
      <c r="AA45" s="300">
        <v>0.25</v>
      </c>
      <c r="AB45" s="301">
        <f t="shared" ref="AB45:AB48" si="37">(IF(AA45="","",IF(OR($M45=0,$M45="",$Y45=""),"",AA45/$M45)))</f>
        <v>0.25</v>
      </c>
      <c r="AC45" s="302">
        <f t="shared" ref="AC45:AC48" si="38">(IF(OR($T45="",AB45=""),"",IF(OR($T45=0,AB45=0),0,IF((AB45*100%)/$T45&gt;100%,100%,(AB45*100%)/$T45))))</f>
        <v>0.25</v>
      </c>
      <c r="AD45" s="132" t="str">
        <f t="shared" ref="AD45:AD48" si="39">IF(AA45="","",IF(AC45&lt;100%, IF(AC45&lt;25%, "ALERTA","EN TERMINO"), IF(AC45=100%, "OK", "EN TERMINO")))</f>
        <v>EN TERMINO</v>
      </c>
      <c r="AE45" s="134"/>
      <c r="AF45" s="70"/>
      <c r="AG45" s="135" t="str">
        <f t="shared" ref="AG45:AG48" si="40">IF(AC45=100%,IF(AC45&gt;0.01%,"CUMPLIDA","PENDIENTE"),IF(AC45&lt;0%,"INCUMPLIDA","PENDIENTE"))</f>
        <v>PENDIENTE</v>
      </c>
      <c r="AH45" s="303">
        <v>44377</v>
      </c>
      <c r="AI45" s="251"/>
      <c r="AJ45" s="251"/>
      <c r="AK45" s="282" t="str">
        <f t="shared" ref="AK45:AK107" si="41">(IF(AJ45="","",IF(OR($M45=0,$M45="",AH45=""),"",AJ45/$M45)))</f>
        <v/>
      </c>
      <c r="AL45" s="219" t="str">
        <f t="shared" ref="AL45:AL107" si="42">(IF(OR($T45="",AK45=""),"",IF(OR($T45=0,AK45=0),0,IF((AK45*100%)/$T45&gt;100%,100%,(AK45*100%)/$T45))))</f>
        <v/>
      </c>
      <c r="AM45" s="132" t="str">
        <f t="shared" ref="AM45:AM107" si="43">IF(AJ45="","",IF(AL45&lt;100%, IF(AL45&lt;50%, "ALERTA","EN TERMINO"), IF(AL45=100%, "OK", "EN TERMINO")))</f>
        <v/>
      </c>
      <c r="AN45" s="304" t="s">
        <v>817</v>
      </c>
      <c r="AO45" s="251" t="s">
        <v>863</v>
      </c>
      <c r="AP45" s="135" t="str">
        <f t="shared" ref="AP45:AP107" si="44">IF(AL45=100%,IF(AL45&gt;50%,"CUMPLIDA","PENDIENTE"),IF(AL45&lt;50%,"INCUMPLIDA","PENDIENTE"))</f>
        <v>PENDIENTE</v>
      </c>
      <c r="AQ45" s="221"/>
      <c r="AR45" s="255"/>
      <c r="AS45" s="251"/>
      <c r="AT45" s="251"/>
      <c r="AU45" s="251"/>
      <c r="AV45" s="251"/>
      <c r="AW45" s="256"/>
      <c r="AX45" s="251"/>
      <c r="AY45" s="251"/>
      <c r="AZ45" s="221"/>
      <c r="BA45" s="134"/>
      <c r="BB45" s="251"/>
      <c r="BC45" s="157" t="str">
        <f t="shared" ref="BC45:BC107" si="45">(IF(BB45="","",IF(OR($M45=0,$M45="",AZ45=""),"",BB45/$M45)))</f>
        <v/>
      </c>
      <c r="BD45" s="225" t="str">
        <f t="shared" ref="BD45:BD107" si="46">(IF(OR($T45="",BC45=""),"",IF(OR($T45=0,BC45=0),0,IF((BC45*100%)/$T45&gt;100%,100%,(BC45*100%)/$T45))))</f>
        <v/>
      </c>
      <c r="BE45" s="132" t="str">
        <f t="shared" ref="BE45:BE107" si="47">IF(BB45="","",IF(BD45&lt;100%, IF(BD45&lt;100%, "ALERTA","EN TERMINO"), IF(BD45=100%, "OK", "EN TERMINO")))</f>
        <v/>
      </c>
      <c r="BF45" s="235"/>
      <c r="BG45" s="135" t="str">
        <f t="shared" ref="BG45:BG107" si="48">IF(BD45=100%,IF(BD45&gt;25%,"CUMPLIDA","PENDIENTE"),IF(BD45&lt;25%,"INCUMPLIDA","PENDIENTE"))</f>
        <v>PENDIENTE</v>
      </c>
      <c r="BH45" s="146"/>
      <c r="BI45" s="146" t="str">
        <f t="shared" ref="BI45:BI107" si="49">IF(AG45="CUMPLIDA","CERRADO","ABIERTO")</f>
        <v>ABIERTO</v>
      </c>
      <c r="BJ45" s="146" t="str">
        <f t="shared" ref="BJ45:BJ107" si="50">IF(AG45="CUMPLIDA","CERRADO","ABIERTO")</f>
        <v>ABIERTO</v>
      </c>
    </row>
    <row r="46" spans="1:69" ht="35.1" customHeight="1" x14ac:dyDescent="0.2">
      <c r="A46" s="287"/>
      <c r="B46" s="287"/>
      <c r="C46" s="288" t="s">
        <v>81</v>
      </c>
      <c r="D46" s="287"/>
      <c r="E46" s="289"/>
      <c r="F46" s="287"/>
      <c r="G46" s="287">
        <v>3</v>
      </c>
      <c r="H46" s="290" t="s">
        <v>155</v>
      </c>
      <c r="I46" s="305" t="s">
        <v>161</v>
      </c>
      <c r="J46" s="305" t="s">
        <v>162</v>
      </c>
      <c r="K46" s="305" t="s">
        <v>163</v>
      </c>
      <c r="L46" s="306" t="s">
        <v>164</v>
      </c>
      <c r="M46" s="287">
        <v>1</v>
      </c>
      <c r="N46" s="294" t="s">
        <v>88</v>
      </c>
      <c r="O46" s="288" t="str">
        <f>IF(H46="","",VLOOKUP(H46,'[1]Procedimientos Publicar'!$C$6:$E$85,3,FALSE))</f>
        <v>SECRETARIA GENERAL</v>
      </c>
      <c r="P46" s="288" t="s">
        <v>160</v>
      </c>
      <c r="Q46" s="287"/>
      <c r="R46" s="287"/>
      <c r="S46" s="305"/>
      <c r="T46" s="295">
        <v>1</v>
      </c>
      <c r="U46" s="287"/>
      <c r="V46" s="307">
        <v>43221</v>
      </c>
      <c r="W46" s="307">
        <v>44196</v>
      </c>
      <c r="X46" s="308">
        <v>44377</v>
      </c>
      <c r="Y46" s="299">
        <v>44286</v>
      </c>
      <c r="Z46" s="292" t="s">
        <v>624</v>
      </c>
      <c r="AA46" s="300">
        <v>1</v>
      </c>
      <c r="AB46" s="301">
        <f t="shared" si="37"/>
        <v>1</v>
      </c>
      <c r="AC46" s="302">
        <f t="shared" si="38"/>
        <v>1</v>
      </c>
      <c r="AD46" s="132" t="str">
        <f t="shared" si="39"/>
        <v>OK</v>
      </c>
      <c r="AE46" s="309" t="s">
        <v>627</v>
      </c>
      <c r="AF46" s="70"/>
      <c r="AG46" s="135" t="str">
        <f t="shared" si="40"/>
        <v>CUMPLIDA</v>
      </c>
      <c r="AH46" s="251"/>
      <c r="AI46" s="251"/>
      <c r="AJ46" s="251"/>
      <c r="AK46" s="282"/>
      <c r="AL46" s="219"/>
      <c r="AM46" s="146"/>
      <c r="AN46" s="251"/>
      <c r="AO46" s="251"/>
      <c r="AP46" s="310"/>
      <c r="AQ46" s="221"/>
      <c r="AR46" s="255"/>
      <c r="AS46" s="251"/>
      <c r="AT46" s="251"/>
      <c r="AU46" s="251"/>
      <c r="AV46" s="251"/>
      <c r="AW46" s="256"/>
      <c r="AX46" s="251"/>
      <c r="AY46" s="251"/>
      <c r="AZ46" s="221"/>
      <c r="BA46" s="134"/>
      <c r="BB46" s="251"/>
      <c r="BC46" s="157" t="str">
        <f t="shared" si="45"/>
        <v/>
      </c>
      <c r="BD46" s="225" t="str">
        <f t="shared" si="46"/>
        <v/>
      </c>
      <c r="BE46" s="132" t="str">
        <f t="shared" si="47"/>
        <v/>
      </c>
      <c r="BF46" s="235"/>
      <c r="BG46" s="135" t="str">
        <f t="shared" si="48"/>
        <v>PENDIENTE</v>
      </c>
      <c r="BH46" s="146"/>
      <c r="BI46" s="146" t="str">
        <f t="shared" si="49"/>
        <v>CERRADO</v>
      </c>
      <c r="BJ46" s="146" t="str">
        <f t="shared" si="50"/>
        <v>CERRADO</v>
      </c>
    </row>
    <row r="47" spans="1:69" ht="35.1" customHeight="1" x14ac:dyDescent="0.2">
      <c r="A47" s="311"/>
      <c r="B47" s="311"/>
      <c r="C47" s="312" t="s">
        <v>81</v>
      </c>
      <c r="D47" s="311"/>
      <c r="E47" s="313" t="s">
        <v>165</v>
      </c>
      <c r="F47" s="311"/>
      <c r="G47" s="311">
        <v>2</v>
      </c>
      <c r="H47" s="314" t="s">
        <v>155</v>
      </c>
      <c r="I47" s="315" t="s">
        <v>166</v>
      </c>
      <c r="J47" s="316" t="s">
        <v>167</v>
      </c>
      <c r="K47" s="316" t="s">
        <v>168</v>
      </c>
      <c r="L47" s="316" t="s">
        <v>169</v>
      </c>
      <c r="M47" s="311">
        <v>1</v>
      </c>
      <c r="N47" s="312" t="s">
        <v>88</v>
      </c>
      <c r="O47" s="312" t="str">
        <f>IF(H47="","",VLOOKUP(H47,'[1]Procedimientos Publicar'!$C$6:$E$85,3,FALSE))</f>
        <v>SECRETARIA GENERAL</v>
      </c>
      <c r="P47" s="314" t="s">
        <v>160</v>
      </c>
      <c r="Q47" s="311"/>
      <c r="R47" s="311"/>
      <c r="S47" s="316"/>
      <c r="T47" s="317">
        <v>1</v>
      </c>
      <c r="U47" s="316" t="s">
        <v>170</v>
      </c>
      <c r="V47" s="318">
        <v>43405</v>
      </c>
      <c r="W47" s="319">
        <v>43830</v>
      </c>
      <c r="X47" s="320">
        <v>44561</v>
      </c>
      <c r="Y47" s="321">
        <v>44286</v>
      </c>
      <c r="Z47" s="322" t="s">
        <v>625</v>
      </c>
      <c r="AA47" s="323">
        <v>1</v>
      </c>
      <c r="AB47" s="324">
        <f t="shared" si="37"/>
        <v>1</v>
      </c>
      <c r="AC47" s="325">
        <f t="shared" si="38"/>
        <v>1</v>
      </c>
      <c r="AD47" s="132" t="str">
        <f t="shared" si="39"/>
        <v>OK</v>
      </c>
      <c r="AE47" s="326" t="s">
        <v>628</v>
      </c>
      <c r="AF47" s="70"/>
      <c r="AG47" s="135" t="str">
        <f t="shared" si="40"/>
        <v>CUMPLIDA</v>
      </c>
      <c r="AH47" s="251"/>
      <c r="AI47" s="251"/>
      <c r="AJ47" s="251"/>
      <c r="AK47" s="282" t="str">
        <f t="shared" si="41"/>
        <v/>
      </c>
      <c r="AL47" s="219" t="str">
        <f t="shared" si="42"/>
        <v/>
      </c>
      <c r="AM47" s="132" t="str">
        <f t="shared" si="43"/>
        <v/>
      </c>
      <c r="AN47" s="251"/>
      <c r="AO47" s="251"/>
      <c r="AP47" s="135" t="str">
        <f t="shared" si="44"/>
        <v>PENDIENTE</v>
      </c>
      <c r="AQ47" s="221"/>
      <c r="AR47" s="255"/>
      <c r="AS47" s="251"/>
      <c r="AT47" s="251"/>
      <c r="AU47" s="251"/>
      <c r="AV47" s="251"/>
      <c r="AW47" s="256"/>
      <c r="AX47" s="251"/>
      <c r="AY47" s="251"/>
      <c r="AZ47" s="221"/>
      <c r="BA47" s="134"/>
      <c r="BB47" s="251"/>
      <c r="BC47" s="157" t="str">
        <f t="shared" si="45"/>
        <v/>
      </c>
      <c r="BD47" s="225" t="str">
        <f t="shared" si="46"/>
        <v/>
      </c>
      <c r="BE47" s="132" t="str">
        <f t="shared" si="47"/>
        <v/>
      </c>
      <c r="BF47" s="235"/>
      <c r="BG47" s="135" t="str">
        <f t="shared" si="48"/>
        <v>PENDIENTE</v>
      </c>
      <c r="BH47" s="146"/>
      <c r="BI47" s="146" t="str">
        <f t="shared" si="49"/>
        <v>CERRADO</v>
      </c>
      <c r="BJ47" s="146" t="str">
        <f t="shared" si="50"/>
        <v>CERRADO</v>
      </c>
    </row>
    <row r="48" spans="1:69" ht="35.1" customHeight="1" x14ac:dyDescent="0.2">
      <c r="A48" s="311"/>
      <c r="B48" s="311"/>
      <c r="C48" s="312" t="s">
        <v>81</v>
      </c>
      <c r="D48" s="311"/>
      <c r="E48" s="313"/>
      <c r="F48" s="311"/>
      <c r="G48" s="311" t="s">
        <v>171</v>
      </c>
      <c r="H48" s="314" t="s">
        <v>155</v>
      </c>
      <c r="I48" s="315" t="s">
        <v>172</v>
      </c>
      <c r="J48" s="316" t="s">
        <v>173</v>
      </c>
      <c r="K48" s="316" t="s">
        <v>174</v>
      </c>
      <c r="L48" s="316" t="s">
        <v>175</v>
      </c>
      <c r="M48" s="311">
        <v>1</v>
      </c>
      <c r="N48" s="312" t="s">
        <v>88</v>
      </c>
      <c r="O48" s="312" t="str">
        <f>IF(H48="","",VLOOKUP(H48,'[1]Procedimientos Publicar'!$C$6:$E$85,3,FALSE))</f>
        <v>SECRETARIA GENERAL</v>
      </c>
      <c r="P48" s="314" t="s">
        <v>160</v>
      </c>
      <c r="Q48" s="311"/>
      <c r="R48" s="311"/>
      <c r="S48" s="316"/>
      <c r="T48" s="317">
        <v>1</v>
      </c>
      <c r="U48" s="311"/>
      <c r="V48" s="318">
        <v>43405</v>
      </c>
      <c r="W48" s="327">
        <v>43951</v>
      </c>
      <c r="X48" s="320" t="s">
        <v>622</v>
      </c>
      <c r="Y48" s="321">
        <v>44286</v>
      </c>
      <c r="Z48" s="322" t="s">
        <v>626</v>
      </c>
      <c r="AA48" s="323">
        <v>0.9</v>
      </c>
      <c r="AB48" s="324">
        <f t="shared" si="37"/>
        <v>0.9</v>
      </c>
      <c r="AC48" s="325">
        <f t="shared" si="38"/>
        <v>0.9</v>
      </c>
      <c r="AD48" s="132" t="str">
        <f t="shared" si="39"/>
        <v>EN TERMINO</v>
      </c>
      <c r="AE48" s="328" t="s">
        <v>629</v>
      </c>
      <c r="AF48" s="70"/>
      <c r="AG48" s="135" t="str">
        <f t="shared" si="40"/>
        <v>PENDIENTE</v>
      </c>
      <c r="AH48" s="303">
        <v>44377</v>
      </c>
      <c r="AI48" s="251" t="s">
        <v>818</v>
      </c>
      <c r="AJ48" s="251">
        <v>1</v>
      </c>
      <c r="AK48" s="282">
        <f t="shared" si="41"/>
        <v>1</v>
      </c>
      <c r="AL48" s="219">
        <f t="shared" si="42"/>
        <v>1</v>
      </c>
      <c r="AM48" s="132" t="str">
        <f t="shared" si="43"/>
        <v>OK</v>
      </c>
      <c r="AN48" s="46" t="s">
        <v>819</v>
      </c>
      <c r="AO48" s="251"/>
      <c r="AP48" s="135" t="str">
        <f t="shared" si="44"/>
        <v>CUMPLIDA</v>
      </c>
      <c r="AQ48" s="221"/>
      <c r="AR48" s="255"/>
      <c r="AS48" s="251"/>
      <c r="AT48" s="251"/>
      <c r="AU48" s="251"/>
      <c r="AV48" s="251"/>
      <c r="AW48" s="256"/>
      <c r="AX48" s="251"/>
      <c r="AY48" s="251"/>
      <c r="AZ48" s="221"/>
      <c r="BA48" s="134"/>
      <c r="BB48" s="251"/>
      <c r="BC48" s="157" t="str">
        <f t="shared" si="45"/>
        <v/>
      </c>
      <c r="BD48" s="225" t="str">
        <f t="shared" si="46"/>
        <v/>
      </c>
      <c r="BE48" s="132" t="str">
        <f t="shared" si="47"/>
        <v/>
      </c>
      <c r="BF48" s="235"/>
      <c r="BG48" s="135" t="str">
        <f t="shared" si="48"/>
        <v>PENDIENTE</v>
      </c>
      <c r="BH48" s="146"/>
      <c r="BI48" s="146" t="str">
        <f t="shared" si="49"/>
        <v>ABIERTO</v>
      </c>
      <c r="BJ48" s="146" t="str">
        <f>IF(AP48="CUMPLIDA","CERRADO","ABIERTO")</f>
        <v>CERRADO</v>
      </c>
    </row>
    <row r="49" spans="1:62" ht="35.1" customHeight="1" x14ac:dyDescent="0.2">
      <c r="A49" s="329"/>
      <c r="B49" s="329"/>
      <c r="C49" s="330" t="s">
        <v>81</v>
      </c>
      <c r="D49" s="329"/>
      <c r="E49" s="331" t="s">
        <v>176</v>
      </c>
      <c r="F49" s="329"/>
      <c r="G49" s="332">
        <v>1</v>
      </c>
      <c r="H49" s="333" t="s">
        <v>177</v>
      </c>
      <c r="I49" s="334" t="s">
        <v>178</v>
      </c>
      <c r="J49" s="335" t="s">
        <v>179</v>
      </c>
      <c r="K49" s="335" t="s">
        <v>180</v>
      </c>
      <c r="L49" s="336" t="s">
        <v>152</v>
      </c>
      <c r="M49" s="337">
        <v>1</v>
      </c>
      <c r="N49" s="330" t="s">
        <v>88</v>
      </c>
      <c r="O49" s="330"/>
      <c r="P49" s="330" t="s">
        <v>181</v>
      </c>
      <c r="Q49" s="338" t="s">
        <v>182</v>
      </c>
      <c r="R49" s="338" t="s">
        <v>183</v>
      </c>
      <c r="S49" s="338"/>
      <c r="T49" s="339">
        <v>1</v>
      </c>
      <c r="U49" s="335" t="s">
        <v>184</v>
      </c>
      <c r="V49" s="340">
        <v>43887</v>
      </c>
      <c r="W49" s="340">
        <v>44196</v>
      </c>
      <c r="X49" s="341">
        <v>44227</v>
      </c>
      <c r="Y49" s="342">
        <v>44286</v>
      </c>
      <c r="Z49" s="343" t="s">
        <v>661</v>
      </c>
      <c r="AA49" s="154"/>
      <c r="AB49" s="138" t="str">
        <f>(IF(AA49="","",IF(OR($M49=0,$M49="",$Y49=""),"",AA49/$M49)))</f>
        <v/>
      </c>
      <c r="AC49" s="139" t="str">
        <f>(IF(OR($T49="",AB49=""),"",IF(OR($T49=0,AB49=0),0,IF((AB49*100%)/$T49&gt;100%,100%,(AB49*100%)/$T49))))</f>
        <v/>
      </c>
      <c r="AD49" s="140" t="str">
        <f>IF(AA49="","",IF(AC49&lt;100%, IF(AC49&lt;25%, "ALERTA","EN TERMINO"), IF(AC49=100%, "OK", "EN TERMINO")))</f>
        <v/>
      </c>
      <c r="AE49" s="344" t="s">
        <v>678</v>
      </c>
      <c r="AF49" s="137" t="s">
        <v>679</v>
      </c>
      <c r="AG49" s="135" t="str">
        <f>IF(AC49=100%,IF(AC49&gt;25%,"CUMPLIDA","PENDIENTE"),IF(AC49&lt;25%,"INCUMPLIDA","PENDIENTE"))</f>
        <v>PENDIENTE</v>
      </c>
      <c r="AH49" s="251"/>
      <c r="AI49" s="251"/>
      <c r="AJ49" s="251"/>
      <c r="AK49" s="282" t="str">
        <f t="shared" si="41"/>
        <v/>
      </c>
      <c r="AL49" s="219" t="str">
        <f t="shared" si="42"/>
        <v/>
      </c>
      <c r="AM49" s="132" t="str">
        <f t="shared" si="43"/>
        <v/>
      </c>
      <c r="AN49" s="251"/>
      <c r="AO49" s="251"/>
      <c r="AP49" s="135" t="str">
        <f t="shared" si="44"/>
        <v>PENDIENTE</v>
      </c>
      <c r="AQ49" s="221"/>
      <c r="AR49" s="255"/>
      <c r="AS49" s="251"/>
      <c r="AT49" s="251"/>
      <c r="AU49" s="251"/>
      <c r="AV49" s="251"/>
      <c r="AW49" s="256"/>
      <c r="AX49" s="251"/>
      <c r="AY49" s="251"/>
      <c r="AZ49" s="221"/>
      <c r="BA49" s="134"/>
      <c r="BB49" s="251"/>
      <c r="BC49" s="157" t="str">
        <f t="shared" si="45"/>
        <v/>
      </c>
      <c r="BD49" s="225" t="str">
        <f t="shared" si="46"/>
        <v/>
      </c>
      <c r="BE49" s="132" t="str">
        <f t="shared" si="47"/>
        <v/>
      </c>
      <c r="BF49" s="235"/>
      <c r="BG49" s="135" t="str">
        <f t="shared" si="48"/>
        <v>PENDIENTE</v>
      </c>
      <c r="BH49" s="146"/>
      <c r="BI49" s="146" t="str">
        <f t="shared" si="49"/>
        <v>ABIERTO</v>
      </c>
      <c r="BJ49" s="146" t="str">
        <f t="shared" si="50"/>
        <v>ABIERTO</v>
      </c>
    </row>
    <row r="50" spans="1:62" ht="35.1" customHeight="1" x14ac:dyDescent="0.2">
      <c r="A50" s="329"/>
      <c r="B50" s="329"/>
      <c r="C50" s="330" t="s">
        <v>81</v>
      </c>
      <c r="D50" s="329"/>
      <c r="E50" s="331"/>
      <c r="F50" s="329"/>
      <c r="G50" s="332">
        <v>2</v>
      </c>
      <c r="H50" s="333" t="s">
        <v>177</v>
      </c>
      <c r="I50" s="334" t="s">
        <v>185</v>
      </c>
      <c r="J50" s="335"/>
      <c r="K50" s="335" t="s">
        <v>186</v>
      </c>
      <c r="L50" s="336" t="s">
        <v>187</v>
      </c>
      <c r="M50" s="337">
        <v>1</v>
      </c>
      <c r="N50" s="330" t="s">
        <v>188</v>
      </c>
      <c r="O50" s="330"/>
      <c r="P50" s="330" t="s">
        <v>181</v>
      </c>
      <c r="Q50" s="345" t="s">
        <v>189</v>
      </c>
      <c r="R50" s="338" t="s">
        <v>190</v>
      </c>
      <c r="S50" s="345"/>
      <c r="T50" s="339">
        <v>1</v>
      </c>
      <c r="U50" s="335" t="s">
        <v>191</v>
      </c>
      <c r="V50" s="340">
        <v>43887</v>
      </c>
      <c r="W50" s="340">
        <v>44196</v>
      </c>
      <c r="X50" s="341">
        <v>44196</v>
      </c>
      <c r="Y50" s="342">
        <v>44286</v>
      </c>
      <c r="Z50" s="343"/>
      <c r="AA50" s="154">
        <v>1</v>
      </c>
      <c r="AB50" s="138">
        <f t="shared" ref="AB50:AB112" si="51">(IF(AA50="","",IF(OR($M50=0,$M50="",$Y50=""),"",AA50/$M50)))</f>
        <v>1</v>
      </c>
      <c r="AC50" s="139">
        <f>(IF(OR($T50="",AB50=""),"",IF(OR($T50=0,AB50=0),0,IF((AB50*100%)/$T50&gt;100%,100%,(AB50*100%)/$T50))))</f>
        <v>1</v>
      </c>
      <c r="AD50" s="140" t="str">
        <f>IF(AA50="","",IF(AC50&lt;100%, IF(AC50&lt;25%, "ALERTA","EN TERMINO"), IF(AC50=100%, "OK", "EN TERMINO")))</f>
        <v>OK</v>
      </c>
      <c r="AE50" s="346" t="s">
        <v>680</v>
      </c>
      <c r="AF50" s="137" t="s">
        <v>679</v>
      </c>
      <c r="AG50" s="135" t="str">
        <f t="shared" ref="AG50:AG112" si="52">IF(AC50=100%,IF(AC50&gt;25%,"CUMPLIDA","PENDIENTE"),IF(AC50&lt;25%,"INCUMPLIDA","PENDIENTE"))</f>
        <v>CUMPLIDA</v>
      </c>
      <c r="AH50" s="251"/>
      <c r="AI50" s="251"/>
      <c r="AJ50" s="251"/>
      <c r="AK50" s="282" t="str">
        <f t="shared" si="41"/>
        <v/>
      </c>
      <c r="AL50" s="219" t="str">
        <f t="shared" si="42"/>
        <v/>
      </c>
      <c r="AM50" s="132" t="str">
        <f t="shared" si="43"/>
        <v/>
      </c>
      <c r="AN50" s="251"/>
      <c r="AO50" s="251"/>
      <c r="AP50" s="135" t="str">
        <f t="shared" si="44"/>
        <v>PENDIENTE</v>
      </c>
      <c r="AQ50" s="221"/>
      <c r="AR50" s="255"/>
      <c r="AS50" s="251"/>
      <c r="AT50" s="251"/>
      <c r="AU50" s="251"/>
      <c r="AV50" s="251"/>
      <c r="AW50" s="256"/>
      <c r="AX50" s="251"/>
      <c r="AY50" s="251"/>
      <c r="AZ50" s="221"/>
      <c r="BA50" s="134"/>
      <c r="BB50" s="251"/>
      <c r="BC50" s="157" t="str">
        <f t="shared" si="45"/>
        <v/>
      </c>
      <c r="BD50" s="225" t="str">
        <f t="shared" si="46"/>
        <v/>
      </c>
      <c r="BE50" s="132" t="str">
        <f t="shared" si="47"/>
        <v/>
      </c>
      <c r="BF50" s="235"/>
      <c r="BG50" s="135" t="str">
        <f t="shared" si="48"/>
        <v>PENDIENTE</v>
      </c>
      <c r="BH50" s="146"/>
      <c r="BI50" s="146" t="str">
        <f t="shared" si="49"/>
        <v>CERRADO</v>
      </c>
      <c r="BJ50" s="146" t="str">
        <f t="shared" si="50"/>
        <v>CERRADO</v>
      </c>
    </row>
    <row r="51" spans="1:62" ht="35.1" customHeight="1" x14ac:dyDescent="0.2">
      <c r="A51" s="329"/>
      <c r="B51" s="329"/>
      <c r="C51" s="330" t="s">
        <v>81</v>
      </c>
      <c r="D51" s="329"/>
      <c r="E51" s="331"/>
      <c r="F51" s="329"/>
      <c r="G51" s="332">
        <v>3</v>
      </c>
      <c r="H51" s="333" t="s">
        <v>177</v>
      </c>
      <c r="I51" s="334" t="s">
        <v>192</v>
      </c>
      <c r="J51" s="335"/>
      <c r="K51" s="335" t="s">
        <v>193</v>
      </c>
      <c r="L51" s="336" t="s">
        <v>194</v>
      </c>
      <c r="M51" s="337">
        <v>1</v>
      </c>
      <c r="N51" s="330" t="s">
        <v>193</v>
      </c>
      <c r="O51" s="330"/>
      <c r="P51" s="330" t="s">
        <v>181</v>
      </c>
      <c r="Q51" s="345" t="s">
        <v>189</v>
      </c>
      <c r="R51" s="338" t="s">
        <v>190</v>
      </c>
      <c r="S51" s="345"/>
      <c r="T51" s="339">
        <v>1</v>
      </c>
      <c r="U51" s="335" t="s">
        <v>195</v>
      </c>
      <c r="V51" s="340">
        <v>43887</v>
      </c>
      <c r="W51" s="340">
        <v>44196</v>
      </c>
      <c r="X51" s="341">
        <v>44196</v>
      </c>
      <c r="Y51" s="342">
        <v>44286</v>
      </c>
      <c r="Z51" s="343"/>
      <c r="AA51" s="154"/>
      <c r="AB51" s="138" t="str">
        <f t="shared" si="51"/>
        <v/>
      </c>
      <c r="AC51" s="139" t="str">
        <f t="shared" ref="AC51:AC113" si="53">(IF(OR($T51="",AB51=""),"",IF(OR($T51=0,AB51=0),0,IF((AB51*100%)/$T51&gt;100%,100%,(AB51*100%)/$T51))))</f>
        <v/>
      </c>
      <c r="AD51" s="140" t="str">
        <f t="shared" ref="AD51:AD113" si="54">IF(AA51="","",IF(AC51&lt;100%, IF(AC51&lt;25%, "ALERTA","EN TERMINO"), IF(AC51=100%, "OK", "EN TERMINO")))</f>
        <v/>
      </c>
      <c r="AE51" s="344" t="s">
        <v>681</v>
      </c>
      <c r="AF51" s="137" t="s">
        <v>679</v>
      </c>
      <c r="AG51" s="135" t="str">
        <f t="shared" si="52"/>
        <v>PENDIENTE</v>
      </c>
      <c r="AH51" s="251"/>
      <c r="AI51" s="251"/>
      <c r="AJ51" s="251"/>
      <c r="AK51" s="282" t="str">
        <f t="shared" si="41"/>
        <v/>
      </c>
      <c r="AL51" s="219" t="str">
        <f t="shared" si="42"/>
        <v/>
      </c>
      <c r="AM51" s="132" t="str">
        <f t="shared" si="43"/>
        <v/>
      </c>
      <c r="AN51" s="251"/>
      <c r="AO51" s="251"/>
      <c r="AP51" s="135" t="str">
        <f t="shared" si="44"/>
        <v>PENDIENTE</v>
      </c>
      <c r="AQ51" s="221"/>
      <c r="AR51" s="255"/>
      <c r="AS51" s="251"/>
      <c r="AT51" s="251"/>
      <c r="AU51" s="251"/>
      <c r="AV51" s="251"/>
      <c r="AW51" s="256"/>
      <c r="AX51" s="251"/>
      <c r="AY51" s="251"/>
      <c r="AZ51" s="221"/>
      <c r="BA51" s="134"/>
      <c r="BB51" s="251"/>
      <c r="BC51" s="157" t="str">
        <f t="shared" si="45"/>
        <v/>
      </c>
      <c r="BD51" s="225" t="str">
        <f t="shared" si="46"/>
        <v/>
      </c>
      <c r="BE51" s="132" t="str">
        <f t="shared" si="47"/>
        <v/>
      </c>
      <c r="BF51" s="235"/>
      <c r="BG51" s="135" t="str">
        <f t="shared" si="48"/>
        <v>PENDIENTE</v>
      </c>
      <c r="BH51" s="146"/>
      <c r="BI51" s="146" t="str">
        <f t="shared" si="49"/>
        <v>ABIERTO</v>
      </c>
      <c r="BJ51" s="146" t="str">
        <f t="shared" si="50"/>
        <v>ABIERTO</v>
      </c>
    </row>
    <row r="52" spans="1:62" ht="35.1" customHeight="1" x14ac:dyDescent="0.2">
      <c r="A52" s="329"/>
      <c r="B52" s="329"/>
      <c r="C52" s="330" t="s">
        <v>81</v>
      </c>
      <c r="D52" s="329"/>
      <c r="E52" s="331"/>
      <c r="F52" s="329"/>
      <c r="G52" s="332">
        <v>4</v>
      </c>
      <c r="H52" s="333" t="s">
        <v>177</v>
      </c>
      <c r="I52" s="334" t="s">
        <v>196</v>
      </c>
      <c r="J52" s="335"/>
      <c r="K52" s="335" t="s">
        <v>197</v>
      </c>
      <c r="L52" s="336" t="s">
        <v>187</v>
      </c>
      <c r="M52" s="337">
        <v>1</v>
      </c>
      <c r="N52" s="330" t="s">
        <v>188</v>
      </c>
      <c r="O52" s="330"/>
      <c r="P52" s="330" t="s">
        <v>181</v>
      </c>
      <c r="Q52" s="338" t="s">
        <v>198</v>
      </c>
      <c r="R52" s="338" t="s">
        <v>199</v>
      </c>
      <c r="S52" s="338"/>
      <c r="T52" s="339">
        <v>1</v>
      </c>
      <c r="U52" s="335" t="s">
        <v>191</v>
      </c>
      <c r="V52" s="340">
        <v>43887</v>
      </c>
      <c r="W52" s="340">
        <v>44196</v>
      </c>
      <c r="X52" s="341">
        <v>44196</v>
      </c>
      <c r="Y52" s="342">
        <v>44286</v>
      </c>
      <c r="Z52" s="343"/>
      <c r="AA52" s="154">
        <v>1</v>
      </c>
      <c r="AB52" s="138">
        <f t="shared" si="51"/>
        <v>1</v>
      </c>
      <c r="AC52" s="139">
        <f t="shared" si="53"/>
        <v>1</v>
      </c>
      <c r="AD52" s="140" t="str">
        <f t="shared" si="54"/>
        <v>OK</v>
      </c>
      <c r="AE52" s="346" t="s">
        <v>682</v>
      </c>
      <c r="AF52" s="137" t="s">
        <v>679</v>
      </c>
      <c r="AG52" s="135" t="str">
        <f t="shared" si="52"/>
        <v>CUMPLIDA</v>
      </c>
      <c r="AH52" s="251"/>
      <c r="AI52" s="251"/>
      <c r="AJ52" s="251"/>
      <c r="AK52" s="282" t="str">
        <f t="shared" si="41"/>
        <v/>
      </c>
      <c r="AL52" s="219" t="str">
        <f t="shared" si="42"/>
        <v/>
      </c>
      <c r="AM52" s="132" t="str">
        <f t="shared" si="43"/>
        <v/>
      </c>
      <c r="AN52" s="251"/>
      <c r="AO52" s="251"/>
      <c r="AP52" s="135" t="str">
        <f t="shared" si="44"/>
        <v>PENDIENTE</v>
      </c>
      <c r="AQ52" s="221"/>
      <c r="AR52" s="255"/>
      <c r="AS52" s="251"/>
      <c r="AT52" s="251"/>
      <c r="AU52" s="251"/>
      <c r="AV52" s="251"/>
      <c r="AW52" s="256"/>
      <c r="AX52" s="251"/>
      <c r="AY52" s="251"/>
      <c r="AZ52" s="221"/>
      <c r="BA52" s="134"/>
      <c r="BB52" s="251"/>
      <c r="BC52" s="157" t="str">
        <f t="shared" si="45"/>
        <v/>
      </c>
      <c r="BD52" s="225" t="str">
        <f t="shared" si="46"/>
        <v/>
      </c>
      <c r="BE52" s="132" t="str">
        <f t="shared" si="47"/>
        <v/>
      </c>
      <c r="BF52" s="235"/>
      <c r="BG52" s="135" t="str">
        <f t="shared" si="48"/>
        <v>PENDIENTE</v>
      </c>
      <c r="BH52" s="146"/>
      <c r="BI52" s="146" t="str">
        <f t="shared" si="49"/>
        <v>CERRADO</v>
      </c>
      <c r="BJ52" s="146" t="str">
        <f t="shared" si="50"/>
        <v>CERRADO</v>
      </c>
    </row>
    <row r="53" spans="1:62" ht="35.1" customHeight="1" x14ac:dyDescent="0.2">
      <c r="A53" s="329"/>
      <c r="B53" s="329"/>
      <c r="C53" s="330" t="s">
        <v>81</v>
      </c>
      <c r="D53" s="329"/>
      <c r="E53" s="331"/>
      <c r="F53" s="329"/>
      <c r="G53" s="332">
        <v>5</v>
      </c>
      <c r="H53" s="333" t="s">
        <v>177</v>
      </c>
      <c r="I53" s="334" t="s">
        <v>200</v>
      </c>
      <c r="J53" s="335"/>
      <c r="K53" s="335" t="s">
        <v>188</v>
      </c>
      <c r="L53" s="336" t="s">
        <v>187</v>
      </c>
      <c r="M53" s="337">
        <v>1</v>
      </c>
      <c r="N53" s="330" t="s">
        <v>188</v>
      </c>
      <c r="O53" s="330"/>
      <c r="P53" s="330" t="s">
        <v>181</v>
      </c>
      <c r="Q53" s="338" t="s">
        <v>201</v>
      </c>
      <c r="R53" s="338" t="s">
        <v>202</v>
      </c>
      <c r="S53" s="345"/>
      <c r="T53" s="339">
        <v>1</v>
      </c>
      <c r="U53" s="335" t="s">
        <v>191</v>
      </c>
      <c r="V53" s="340">
        <v>43887</v>
      </c>
      <c r="W53" s="340">
        <v>44196</v>
      </c>
      <c r="X53" s="341">
        <v>44196</v>
      </c>
      <c r="Y53" s="342">
        <v>44286</v>
      </c>
      <c r="Z53" s="343"/>
      <c r="AA53" s="154">
        <v>1</v>
      </c>
      <c r="AB53" s="138">
        <f t="shared" si="51"/>
        <v>1</v>
      </c>
      <c r="AC53" s="139">
        <f t="shared" si="53"/>
        <v>1</v>
      </c>
      <c r="AD53" s="140" t="str">
        <f t="shared" si="54"/>
        <v>OK</v>
      </c>
      <c r="AE53" s="346" t="s">
        <v>683</v>
      </c>
      <c r="AF53" s="137" t="s">
        <v>679</v>
      </c>
      <c r="AG53" s="135" t="str">
        <f t="shared" si="52"/>
        <v>CUMPLIDA</v>
      </c>
      <c r="AH53" s="251"/>
      <c r="AI53" s="251"/>
      <c r="AJ53" s="251"/>
      <c r="AK53" s="282" t="str">
        <f t="shared" si="41"/>
        <v/>
      </c>
      <c r="AL53" s="219" t="str">
        <f t="shared" si="42"/>
        <v/>
      </c>
      <c r="AM53" s="132" t="str">
        <f t="shared" si="43"/>
        <v/>
      </c>
      <c r="AN53" s="251"/>
      <c r="AO53" s="251"/>
      <c r="AP53" s="135" t="str">
        <f t="shared" si="44"/>
        <v>PENDIENTE</v>
      </c>
      <c r="AQ53" s="221"/>
      <c r="AR53" s="255"/>
      <c r="AS53" s="251"/>
      <c r="AT53" s="251"/>
      <c r="AU53" s="251"/>
      <c r="AV53" s="251"/>
      <c r="AW53" s="256"/>
      <c r="AX53" s="251"/>
      <c r="AY53" s="251"/>
      <c r="AZ53" s="221"/>
      <c r="BA53" s="134"/>
      <c r="BB53" s="251"/>
      <c r="BC53" s="157" t="str">
        <f t="shared" si="45"/>
        <v/>
      </c>
      <c r="BD53" s="225" t="str">
        <f t="shared" si="46"/>
        <v/>
      </c>
      <c r="BE53" s="132" t="str">
        <f t="shared" si="47"/>
        <v/>
      </c>
      <c r="BF53" s="235"/>
      <c r="BG53" s="135" t="str">
        <f t="shared" si="48"/>
        <v>PENDIENTE</v>
      </c>
      <c r="BH53" s="146"/>
      <c r="BI53" s="146" t="str">
        <f t="shared" si="49"/>
        <v>CERRADO</v>
      </c>
      <c r="BJ53" s="146" t="str">
        <f t="shared" si="50"/>
        <v>CERRADO</v>
      </c>
    </row>
    <row r="54" spans="1:62" ht="35.1" customHeight="1" x14ac:dyDescent="0.2">
      <c r="A54" s="329"/>
      <c r="B54" s="329"/>
      <c r="C54" s="330" t="s">
        <v>81</v>
      </c>
      <c r="D54" s="329"/>
      <c r="E54" s="331"/>
      <c r="F54" s="329"/>
      <c r="G54" s="332">
        <v>6</v>
      </c>
      <c r="H54" s="333" t="s">
        <v>177</v>
      </c>
      <c r="I54" s="334" t="s">
        <v>203</v>
      </c>
      <c r="J54" s="345" t="s">
        <v>204</v>
      </c>
      <c r="K54" s="345" t="s">
        <v>205</v>
      </c>
      <c r="L54" s="345" t="s">
        <v>187</v>
      </c>
      <c r="M54" s="347">
        <v>1</v>
      </c>
      <c r="N54" s="330" t="s">
        <v>88</v>
      </c>
      <c r="O54" s="330"/>
      <c r="P54" s="330" t="s">
        <v>181</v>
      </c>
      <c r="Q54" s="348"/>
      <c r="R54" s="348"/>
      <c r="S54" s="348"/>
      <c r="T54" s="339">
        <v>1</v>
      </c>
      <c r="U54" s="345" t="s">
        <v>191</v>
      </c>
      <c r="V54" s="349">
        <v>43887</v>
      </c>
      <c r="W54" s="349">
        <v>44196</v>
      </c>
      <c r="X54" s="129">
        <v>44227</v>
      </c>
      <c r="Y54" s="342">
        <v>44286</v>
      </c>
      <c r="Z54" s="251" t="s">
        <v>662</v>
      </c>
      <c r="AA54" s="154">
        <v>1</v>
      </c>
      <c r="AB54" s="138">
        <f t="shared" si="51"/>
        <v>1</v>
      </c>
      <c r="AC54" s="139">
        <f t="shared" si="53"/>
        <v>1</v>
      </c>
      <c r="AD54" s="140" t="str">
        <f t="shared" si="54"/>
        <v>OK</v>
      </c>
      <c r="AE54" s="346" t="s">
        <v>681</v>
      </c>
      <c r="AF54" s="137" t="s">
        <v>679</v>
      </c>
      <c r="AG54" s="135" t="str">
        <f t="shared" si="52"/>
        <v>CUMPLIDA</v>
      </c>
      <c r="AH54" s="251"/>
      <c r="AI54" s="251"/>
      <c r="AJ54" s="251"/>
      <c r="AK54" s="282" t="str">
        <f t="shared" si="41"/>
        <v/>
      </c>
      <c r="AL54" s="219" t="str">
        <f t="shared" si="42"/>
        <v/>
      </c>
      <c r="AM54" s="132" t="str">
        <f t="shared" si="43"/>
        <v/>
      </c>
      <c r="AN54" s="251"/>
      <c r="AO54" s="251"/>
      <c r="AP54" s="135" t="str">
        <f t="shared" si="44"/>
        <v>PENDIENTE</v>
      </c>
      <c r="AQ54" s="221"/>
      <c r="AR54" s="255"/>
      <c r="AS54" s="251"/>
      <c r="AT54" s="251"/>
      <c r="AU54" s="251"/>
      <c r="AV54" s="251"/>
      <c r="AW54" s="256"/>
      <c r="AX54" s="251"/>
      <c r="AY54" s="251"/>
      <c r="AZ54" s="221"/>
      <c r="BA54" s="134"/>
      <c r="BB54" s="251"/>
      <c r="BC54" s="157" t="str">
        <f t="shared" si="45"/>
        <v/>
      </c>
      <c r="BD54" s="225" t="str">
        <f t="shared" si="46"/>
        <v/>
      </c>
      <c r="BE54" s="132" t="str">
        <f t="shared" si="47"/>
        <v/>
      </c>
      <c r="BF54" s="235"/>
      <c r="BG54" s="135" t="str">
        <f t="shared" si="48"/>
        <v>PENDIENTE</v>
      </c>
      <c r="BH54" s="146"/>
      <c r="BI54" s="146" t="str">
        <f t="shared" si="49"/>
        <v>CERRADO</v>
      </c>
      <c r="BJ54" s="146" t="str">
        <f t="shared" si="50"/>
        <v>CERRADO</v>
      </c>
    </row>
    <row r="55" spans="1:62" ht="35.1" customHeight="1" x14ac:dyDescent="0.2">
      <c r="A55" s="329"/>
      <c r="B55" s="329"/>
      <c r="C55" s="330" t="s">
        <v>81</v>
      </c>
      <c r="D55" s="329"/>
      <c r="E55" s="331"/>
      <c r="F55" s="329"/>
      <c r="G55" s="332">
        <v>7</v>
      </c>
      <c r="H55" s="333" t="s">
        <v>177</v>
      </c>
      <c r="I55" s="334" t="s">
        <v>206</v>
      </c>
      <c r="J55" s="335" t="s">
        <v>207</v>
      </c>
      <c r="K55" s="335" t="s">
        <v>208</v>
      </c>
      <c r="L55" s="335" t="s">
        <v>187</v>
      </c>
      <c r="M55" s="350">
        <v>1</v>
      </c>
      <c r="N55" s="330" t="s">
        <v>209</v>
      </c>
      <c r="O55" s="330"/>
      <c r="P55" s="330" t="s">
        <v>181</v>
      </c>
      <c r="Q55" s="345" t="s">
        <v>189</v>
      </c>
      <c r="R55" s="338" t="s">
        <v>190</v>
      </c>
      <c r="S55" s="345"/>
      <c r="T55" s="339">
        <v>1</v>
      </c>
      <c r="U55" s="335" t="s">
        <v>210</v>
      </c>
      <c r="V55" s="340">
        <v>43834</v>
      </c>
      <c r="W55" s="340">
        <v>44196</v>
      </c>
      <c r="X55" s="341">
        <v>44227</v>
      </c>
      <c r="Y55" s="342">
        <v>44286</v>
      </c>
      <c r="Z55" s="343" t="s">
        <v>663</v>
      </c>
      <c r="AA55" s="154">
        <v>1</v>
      </c>
      <c r="AB55" s="138">
        <f t="shared" si="51"/>
        <v>1</v>
      </c>
      <c r="AC55" s="139">
        <f t="shared" si="53"/>
        <v>1</v>
      </c>
      <c r="AD55" s="140" t="str">
        <f t="shared" si="54"/>
        <v>OK</v>
      </c>
      <c r="AE55" s="346" t="s">
        <v>682</v>
      </c>
      <c r="AF55" s="137" t="s">
        <v>679</v>
      </c>
      <c r="AG55" s="135" t="str">
        <f t="shared" si="52"/>
        <v>CUMPLIDA</v>
      </c>
      <c r="AH55" s="251"/>
      <c r="AI55" s="251"/>
      <c r="AJ55" s="251"/>
      <c r="AK55" s="282" t="str">
        <f t="shared" si="41"/>
        <v/>
      </c>
      <c r="AL55" s="219" t="str">
        <f t="shared" si="42"/>
        <v/>
      </c>
      <c r="AM55" s="132" t="str">
        <f t="shared" si="43"/>
        <v/>
      </c>
      <c r="AN55" s="251"/>
      <c r="AO55" s="251"/>
      <c r="AP55" s="135" t="str">
        <f t="shared" si="44"/>
        <v>PENDIENTE</v>
      </c>
      <c r="AQ55" s="221"/>
      <c r="AR55" s="255"/>
      <c r="AS55" s="251"/>
      <c r="AT55" s="251"/>
      <c r="AU55" s="251"/>
      <c r="AV55" s="251"/>
      <c r="AW55" s="256"/>
      <c r="AX55" s="251"/>
      <c r="AY55" s="251"/>
      <c r="AZ55" s="221"/>
      <c r="BA55" s="134"/>
      <c r="BB55" s="251"/>
      <c r="BC55" s="157" t="str">
        <f t="shared" si="45"/>
        <v/>
      </c>
      <c r="BD55" s="225" t="str">
        <f t="shared" si="46"/>
        <v/>
      </c>
      <c r="BE55" s="132" t="str">
        <f t="shared" si="47"/>
        <v/>
      </c>
      <c r="BF55" s="235"/>
      <c r="BG55" s="135" t="str">
        <f t="shared" si="48"/>
        <v>PENDIENTE</v>
      </c>
      <c r="BH55" s="146"/>
      <c r="BI55" s="146" t="str">
        <f t="shared" si="49"/>
        <v>CERRADO</v>
      </c>
      <c r="BJ55" s="146" t="str">
        <f t="shared" si="50"/>
        <v>CERRADO</v>
      </c>
    </row>
    <row r="56" spans="1:62" ht="35.1" customHeight="1" x14ac:dyDescent="0.2">
      <c r="A56" s="329"/>
      <c r="B56" s="329"/>
      <c r="C56" s="330" t="s">
        <v>81</v>
      </c>
      <c r="D56" s="329"/>
      <c r="E56" s="331"/>
      <c r="F56" s="329"/>
      <c r="G56" s="332">
        <v>8</v>
      </c>
      <c r="H56" s="333" t="s">
        <v>177</v>
      </c>
      <c r="I56" s="334" t="s">
        <v>211</v>
      </c>
      <c r="J56" s="335"/>
      <c r="K56" s="335"/>
      <c r="L56" s="335" t="s">
        <v>212</v>
      </c>
      <c r="M56" s="350">
        <v>1</v>
      </c>
      <c r="N56" s="330" t="s">
        <v>88</v>
      </c>
      <c r="O56" s="330"/>
      <c r="P56" s="330" t="s">
        <v>181</v>
      </c>
      <c r="Q56" s="345" t="s">
        <v>189</v>
      </c>
      <c r="R56" s="338" t="s">
        <v>190</v>
      </c>
      <c r="S56" s="345"/>
      <c r="T56" s="339">
        <v>1</v>
      </c>
      <c r="U56" s="335"/>
      <c r="V56" s="340">
        <v>43983</v>
      </c>
      <c r="W56" s="340">
        <v>44196</v>
      </c>
      <c r="X56" s="341">
        <v>44196</v>
      </c>
      <c r="Y56" s="342">
        <v>44286</v>
      </c>
      <c r="Z56" s="343"/>
      <c r="AA56" s="154">
        <v>1</v>
      </c>
      <c r="AB56" s="138">
        <f t="shared" si="51"/>
        <v>1</v>
      </c>
      <c r="AC56" s="139">
        <f t="shared" si="53"/>
        <v>1</v>
      </c>
      <c r="AD56" s="140" t="str">
        <f t="shared" si="54"/>
        <v>OK</v>
      </c>
      <c r="AE56" s="346" t="s">
        <v>683</v>
      </c>
      <c r="AF56" s="137" t="s">
        <v>679</v>
      </c>
      <c r="AG56" s="135" t="str">
        <f t="shared" si="52"/>
        <v>CUMPLIDA</v>
      </c>
      <c r="AH56" s="251"/>
      <c r="AI56" s="251"/>
      <c r="AJ56" s="251"/>
      <c r="AK56" s="282" t="str">
        <f t="shared" si="41"/>
        <v/>
      </c>
      <c r="AL56" s="219" t="str">
        <f t="shared" si="42"/>
        <v/>
      </c>
      <c r="AM56" s="132" t="str">
        <f t="shared" si="43"/>
        <v/>
      </c>
      <c r="AN56" s="251"/>
      <c r="AO56" s="251"/>
      <c r="AP56" s="135" t="str">
        <f t="shared" si="44"/>
        <v>PENDIENTE</v>
      </c>
      <c r="AQ56" s="221"/>
      <c r="AR56" s="255"/>
      <c r="AS56" s="251"/>
      <c r="AT56" s="251"/>
      <c r="AU56" s="251"/>
      <c r="AV56" s="251"/>
      <c r="AW56" s="256"/>
      <c r="AX56" s="251"/>
      <c r="AY56" s="251"/>
      <c r="AZ56" s="221"/>
      <c r="BA56" s="134"/>
      <c r="BB56" s="251"/>
      <c r="BC56" s="157" t="str">
        <f t="shared" si="45"/>
        <v/>
      </c>
      <c r="BD56" s="225" t="str">
        <f t="shared" si="46"/>
        <v/>
      </c>
      <c r="BE56" s="132" t="str">
        <f t="shared" si="47"/>
        <v/>
      </c>
      <c r="BF56" s="235"/>
      <c r="BG56" s="135" t="str">
        <f t="shared" si="48"/>
        <v>PENDIENTE</v>
      </c>
      <c r="BH56" s="146"/>
      <c r="BI56" s="146" t="str">
        <f t="shared" si="49"/>
        <v>CERRADO</v>
      </c>
      <c r="BJ56" s="146" t="str">
        <f t="shared" si="50"/>
        <v>CERRADO</v>
      </c>
    </row>
    <row r="57" spans="1:62" ht="35.1" customHeight="1" x14ac:dyDescent="0.2">
      <c r="A57" s="329"/>
      <c r="B57" s="329"/>
      <c r="C57" s="330" t="s">
        <v>81</v>
      </c>
      <c r="D57" s="329"/>
      <c r="E57" s="331"/>
      <c r="F57" s="329"/>
      <c r="G57" s="332">
        <v>9</v>
      </c>
      <c r="H57" s="333" t="s">
        <v>177</v>
      </c>
      <c r="I57" s="334" t="s">
        <v>213</v>
      </c>
      <c r="J57" s="335"/>
      <c r="K57" s="335"/>
      <c r="L57" s="335" t="s">
        <v>187</v>
      </c>
      <c r="M57" s="350">
        <v>1</v>
      </c>
      <c r="N57" s="330" t="s">
        <v>88</v>
      </c>
      <c r="O57" s="330"/>
      <c r="P57" s="330" t="s">
        <v>181</v>
      </c>
      <c r="Q57" s="345" t="s">
        <v>189</v>
      </c>
      <c r="R57" s="338" t="s">
        <v>190</v>
      </c>
      <c r="S57" s="345"/>
      <c r="T57" s="339">
        <v>1</v>
      </c>
      <c r="U57" s="335" t="s">
        <v>214</v>
      </c>
      <c r="V57" s="340">
        <v>43983</v>
      </c>
      <c r="W57" s="340">
        <v>44196</v>
      </c>
      <c r="X57" s="341">
        <v>44196</v>
      </c>
      <c r="Y57" s="342">
        <v>44286</v>
      </c>
      <c r="Z57" s="343"/>
      <c r="AA57" s="154">
        <v>1</v>
      </c>
      <c r="AB57" s="138">
        <f t="shared" si="51"/>
        <v>1</v>
      </c>
      <c r="AC57" s="139">
        <f t="shared" si="53"/>
        <v>1</v>
      </c>
      <c r="AD57" s="140" t="str">
        <f t="shared" si="54"/>
        <v>OK</v>
      </c>
      <c r="AE57" s="346" t="s">
        <v>684</v>
      </c>
      <c r="AF57" s="137" t="s">
        <v>679</v>
      </c>
      <c r="AG57" s="135" t="str">
        <f t="shared" si="52"/>
        <v>CUMPLIDA</v>
      </c>
      <c r="AH57" s="251"/>
      <c r="AI57" s="251"/>
      <c r="AJ57" s="251"/>
      <c r="AK57" s="282" t="str">
        <f t="shared" si="41"/>
        <v/>
      </c>
      <c r="AL57" s="219" t="str">
        <f t="shared" si="42"/>
        <v/>
      </c>
      <c r="AM57" s="132" t="str">
        <f t="shared" si="43"/>
        <v/>
      </c>
      <c r="AN57" s="251"/>
      <c r="AO57" s="251"/>
      <c r="AP57" s="135" t="str">
        <f t="shared" si="44"/>
        <v>PENDIENTE</v>
      </c>
      <c r="AQ57" s="221"/>
      <c r="AR57" s="255"/>
      <c r="AS57" s="251"/>
      <c r="AT57" s="251"/>
      <c r="AU57" s="251"/>
      <c r="AV57" s="251"/>
      <c r="AW57" s="256"/>
      <c r="AX57" s="251"/>
      <c r="AY57" s="251"/>
      <c r="AZ57" s="221"/>
      <c r="BA57" s="134"/>
      <c r="BB57" s="251"/>
      <c r="BC57" s="157" t="str">
        <f t="shared" si="45"/>
        <v/>
      </c>
      <c r="BD57" s="225" t="str">
        <f t="shared" si="46"/>
        <v/>
      </c>
      <c r="BE57" s="132" t="str">
        <f t="shared" si="47"/>
        <v/>
      </c>
      <c r="BF57" s="235"/>
      <c r="BG57" s="135" t="str">
        <f t="shared" si="48"/>
        <v>PENDIENTE</v>
      </c>
      <c r="BH57" s="146"/>
      <c r="BI57" s="146" t="str">
        <f t="shared" si="49"/>
        <v>CERRADO</v>
      </c>
      <c r="BJ57" s="146" t="str">
        <f t="shared" si="50"/>
        <v>CERRADO</v>
      </c>
    </row>
    <row r="58" spans="1:62" ht="35.1" customHeight="1" x14ac:dyDescent="0.2">
      <c r="A58" s="329"/>
      <c r="B58" s="329"/>
      <c r="C58" s="330" t="s">
        <v>81</v>
      </c>
      <c r="D58" s="329"/>
      <c r="E58" s="331"/>
      <c r="F58" s="329"/>
      <c r="G58" s="332">
        <v>10</v>
      </c>
      <c r="H58" s="333" t="s">
        <v>177</v>
      </c>
      <c r="I58" s="334" t="s">
        <v>215</v>
      </c>
      <c r="J58" s="335"/>
      <c r="K58" s="335"/>
      <c r="L58" s="335"/>
      <c r="M58" s="350">
        <v>1</v>
      </c>
      <c r="N58" s="330" t="s">
        <v>88</v>
      </c>
      <c r="O58" s="330"/>
      <c r="P58" s="330" t="s">
        <v>181</v>
      </c>
      <c r="Q58" s="351"/>
      <c r="R58" s="351"/>
      <c r="S58" s="351"/>
      <c r="T58" s="339">
        <v>1</v>
      </c>
      <c r="U58" s="335"/>
      <c r="V58" s="340"/>
      <c r="W58" s="340">
        <v>44196</v>
      </c>
      <c r="X58" s="341">
        <v>44196</v>
      </c>
      <c r="Y58" s="342">
        <v>44286</v>
      </c>
      <c r="Z58" s="343"/>
      <c r="AA58" s="154"/>
      <c r="AB58" s="138" t="str">
        <f t="shared" si="51"/>
        <v/>
      </c>
      <c r="AC58" s="139" t="str">
        <f t="shared" si="53"/>
        <v/>
      </c>
      <c r="AD58" s="140" t="str">
        <f t="shared" si="54"/>
        <v/>
      </c>
      <c r="AE58" s="352" t="s">
        <v>685</v>
      </c>
      <c r="AF58" s="137" t="s">
        <v>679</v>
      </c>
      <c r="AG58" s="135" t="str">
        <f t="shared" si="52"/>
        <v>PENDIENTE</v>
      </c>
      <c r="AH58" s="251"/>
      <c r="AI58" s="251"/>
      <c r="AJ58" s="251"/>
      <c r="AK58" s="282" t="str">
        <f t="shared" si="41"/>
        <v/>
      </c>
      <c r="AL58" s="219" t="str">
        <f t="shared" si="42"/>
        <v/>
      </c>
      <c r="AM58" s="132" t="str">
        <f t="shared" si="43"/>
        <v/>
      </c>
      <c r="AN58" s="251"/>
      <c r="AO58" s="251"/>
      <c r="AP58" s="135" t="str">
        <f t="shared" si="44"/>
        <v>PENDIENTE</v>
      </c>
      <c r="AQ58" s="221"/>
      <c r="AR58" s="255"/>
      <c r="AS58" s="251"/>
      <c r="AT58" s="251"/>
      <c r="AU58" s="251"/>
      <c r="AV58" s="251"/>
      <c r="AW58" s="256"/>
      <c r="AX58" s="251"/>
      <c r="AY58" s="251"/>
      <c r="AZ58" s="221"/>
      <c r="BA58" s="134"/>
      <c r="BB58" s="251"/>
      <c r="BC58" s="157" t="str">
        <f t="shared" si="45"/>
        <v/>
      </c>
      <c r="BD58" s="225" t="str">
        <f t="shared" si="46"/>
        <v/>
      </c>
      <c r="BE58" s="132" t="str">
        <f t="shared" si="47"/>
        <v/>
      </c>
      <c r="BF58" s="235"/>
      <c r="BG58" s="135" t="str">
        <f t="shared" si="48"/>
        <v>PENDIENTE</v>
      </c>
      <c r="BH58" s="146"/>
      <c r="BI58" s="146" t="str">
        <f t="shared" si="49"/>
        <v>ABIERTO</v>
      </c>
      <c r="BJ58" s="146" t="str">
        <f t="shared" si="50"/>
        <v>ABIERTO</v>
      </c>
    </row>
    <row r="59" spans="1:62" ht="35.1" customHeight="1" x14ac:dyDescent="0.2">
      <c r="A59" s="329"/>
      <c r="B59" s="329"/>
      <c r="C59" s="330" t="s">
        <v>81</v>
      </c>
      <c r="D59" s="329"/>
      <c r="E59" s="331"/>
      <c r="F59" s="329"/>
      <c r="G59" s="332">
        <v>11</v>
      </c>
      <c r="H59" s="333" t="s">
        <v>177</v>
      </c>
      <c r="I59" s="334" t="s">
        <v>216</v>
      </c>
      <c r="J59" s="345" t="s">
        <v>217</v>
      </c>
      <c r="K59" s="345" t="s">
        <v>218</v>
      </c>
      <c r="L59" s="345" t="s">
        <v>187</v>
      </c>
      <c r="M59" s="347">
        <v>1</v>
      </c>
      <c r="N59" s="330" t="s">
        <v>209</v>
      </c>
      <c r="O59" s="330"/>
      <c r="P59" s="330" t="s">
        <v>181</v>
      </c>
      <c r="Q59" s="345" t="s">
        <v>189</v>
      </c>
      <c r="R59" s="338" t="s">
        <v>190</v>
      </c>
      <c r="S59" s="345"/>
      <c r="T59" s="339">
        <v>1</v>
      </c>
      <c r="U59" s="345" t="s">
        <v>219</v>
      </c>
      <c r="V59" s="349">
        <v>43834</v>
      </c>
      <c r="W59" s="349">
        <v>44196</v>
      </c>
      <c r="X59" s="129">
        <v>44227</v>
      </c>
      <c r="Y59" s="342">
        <v>44286</v>
      </c>
      <c r="Z59" s="251" t="s">
        <v>664</v>
      </c>
      <c r="AA59" s="154">
        <v>0.1</v>
      </c>
      <c r="AB59" s="138">
        <f t="shared" si="51"/>
        <v>0.1</v>
      </c>
      <c r="AC59" s="139">
        <f t="shared" si="53"/>
        <v>0.1</v>
      </c>
      <c r="AD59" s="140" t="str">
        <f t="shared" si="54"/>
        <v>ALERTA</v>
      </c>
      <c r="AE59" s="344" t="s">
        <v>686</v>
      </c>
      <c r="AF59" s="137" t="s">
        <v>679</v>
      </c>
      <c r="AG59" s="135" t="str">
        <f t="shared" si="52"/>
        <v>INCUMPLIDA</v>
      </c>
      <c r="AH59" s="251"/>
      <c r="AI59" s="251"/>
      <c r="AJ59" s="251"/>
      <c r="AK59" s="282" t="str">
        <f t="shared" si="41"/>
        <v/>
      </c>
      <c r="AL59" s="219" t="str">
        <f t="shared" si="42"/>
        <v/>
      </c>
      <c r="AM59" s="132" t="str">
        <f t="shared" si="43"/>
        <v/>
      </c>
      <c r="AN59" s="251"/>
      <c r="AO59" s="251"/>
      <c r="AP59" s="135" t="str">
        <f t="shared" si="44"/>
        <v>PENDIENTE</v>
      </c>
      <c r="AQ59" s="221"/>
      <c r="AR59" s="255"/>
      <c r="AS59" s="251"/>
      <c r="AT59" s="251"/>
      <c r="AU59" s="251"/>
      <c r="AV59" s="251"/>
      <c r="AW59" s="256"/>
      <c r="AX59" s="251"/>
      <c r="AY59" s="251"/>
      <c r="AZ59" s="221"/>
      <c r="BA59" s="134"/>
      <c r="BB59" s="251"/>
      <c r="BC59" s="157" t="str">
        <f t="shared" si="45"/>
        <v/>
      </c>
      <c r="BD59" s="225" t="str">
        <f t="shared" si="46"/>
        <v/>
      </c>
      <c r="BE59" s="132" t="str">
        <f t="shared" si="47"/>
        <v/>
      </c>
      <c r="BF59" s="235"/>
      <c r="BG59" s="135" t="str">
        <f t="shared" si="48"/>
        <v>PENDIENTE</v>
      </c>
      <c r="BH59" s="146"/>
      <c r="BI59" s="146" t="str">
        <f t="shared" si="49"/>
        <v>ABIERTO</v>
      </c>
      <c r="BJ59" s="146" t="str">
        <f t="shared" si="50"/>
        <v>ABIERTO</v>
      </c>
    </row>
    <row r="60" spans="1:62" ht="35.1" customHeight="1" x14ac:dyDescent="0.2">
      <c r="A60" s="329"/>
      <c r="B60" s="329"/>
      <c r="C60" s="330" t="s">
        <v>81</v>
      </c>
      <c r="D60" s="329"/>
      <c r="E60" s="331"/>
      <c r="F60" s="329"/>
      <c r="G60" s="332">
        <v>12</v>
      </c>
      <c r="H60" s="333" t="s">
        <v>177</v>
      </c>
      <c r="I60" s="334" t="s">
        <v>220</v>
      </c>
      <c r="J60" s="345" t="s">
        <v>221</v>
      </c>
      <c r="K60" s="345" t="s">
        <v>222</v>
      </c>
      <c r="L60" s="345" t="s">
        <v>187</v>
      </c>
      <c r="M60" s="347">
        <v>1</v>
      </c>
      <c r="N60" s="330" t="s">
        <v>209</v>
      </c>
      <c r="O60" s="330"/>
      <c r="P60" s="330" t="s">
        <v>181</v>
      </c>
      <c r="Q60" s="345" t="s">
        <v>189</v>
      </c>
      <c r="R60" s="338" t="s">
        <v>190</v>
      </c>
      <c r="S60" s="345"/>
      <c r="T60" s="339">
        <v>1</v>
      </c>
      <c r="U60" s="345" t="s">
        <v>210</v>
      </c>
      <c r="V60" s="349">
        <v>43891</v>
      </c>
      <c r="W60" s="349">
        <v>44196</v>
      </c>
      <c r="X60" s="129">
        <v>44227</v>
      </c>
      <c r="Y60" s="342">
        <v>44286</v>
      </c>
      <c r="Z60" s="251" t="s">
        <v>665</v>
      </c>
      <c r="AA60" s="154"/>
      <c r="AB60" s="138" t="str">
        <f t="shared" si="51"/>
        <v/>
      </c>
      <c r="AC60" s="139" t="str">
        <f t="shared" si="53"/>
        <v/>
      </c>
      <c r="AD60" s="140" t="str">
        <f t="shared" si="54"/>
        <v/>
      </c>
      <c r="AE60" s="344" t="s">
        <v>685</v>
      </c>
      <c r="AF60" s="137" t="s">
        <v>679</v>
      </c>
      <c r="AG60" s="135" t="str">
        <f t="shared" si="52"/>
        <v>PENDIENTE</v>
      </c>
      <c r="AH60" s="251"/>
      <c r="AI60" s="251"/>
      <c r="AJ60" s="251"/>
      <c r="AK60" s="282" t="str">
        <f t="shared" si="41"/>
        <v/>
      </c>
      <c r="AL60" s="219" t="str">
        <f t="shared" si="42"/>
        <v/>
      </c>
      <c r="AM60" s="132" t="str">
        <f t="shared" si="43"/>
        <v/>
      </c>
      <c r="AN60" s="251"/>
      <c r="AO60" s="251"/>
      <c r="AP60" s="135" t="str">
        <f t="shared" si="44"/>
        <v>PENDIENTE</v>
      </c>
      <c r="AQ60" s="221"/>
      <c r="AR60" s="255"/>
      <c r="AS60" s="251"/>
      <c r="AT60" s="251"/>
      <c r="AU60" s="251"/>
      <c r="AV60" s="251"/>
      <c r="AW60" s="256"/>
      <c r="AX60" s="251"/>
      <c r="AY60" s="251"/>
      <c r="AZ60" s="221"/>
      <c r="BA60" s="134"/>
      <c r="BB60" s="251"/>
      <c r="BC60" s="157" t="str">
        <f t="shared" si="45"/>
        <v/>
      </c>
      <c r="BD60" s="225" t="str">
        <f t="shared" si="46"/>
        <v/>
      </c>
      <c r="BE60" s="132" t="str">
        <f t="shared" si="47"/>
        <v/>
      </c>
      <c r="BF60" s="235"/>
      <c r="BG60" s="135" t="str">
        <f t="shared" si="48"/>
        <v>PENDIENTE</v>
      </c>
      <c r="BH60" s="146"/>
      <c r="BI60" s="146" t="str">
        <f t="shared" si="49"/>
        <v>ABIERTO</v>
      </c>
      <c r="BJ60" s="146" t="str">
        <f t="shared" si="50"/>
        <v>ABIERTO</v>
      </c>
    </row>
    <row r="61" spans="1:62" ht="35.1" customHeight="1" x14ac:dyDescent="0.2">
      <c r="A61" s="329"/>
      <c r="B61" s="329"/>
      <c r="C61" s="330" t="s">
        <v>81</v>
      </c>
      <c r="D61" s="329"/>
      <c r="E61" s="331"/>
      <c r="F61" s="329"/>
      <c r="G61" s="332">
        <v>13</v>
      </c>
      <c r="H61" s="333" t="s">
        <v>177</v>
      </c>
      <c r="I61" s="334" t="s">
        <v>223</v>
      </c>
      <c r="J61" s="335" t="s">
        <v>224</v>
      </c>
      <c r="K61" s="335" t="s">
        <v>225</v>
      </c>
      <c r="L61" s="335" t="s">
        <v>187</v>
      </c>
      <c r="M61" s="347">
        <v>1</v>
      </c>
      <c r="N61" s="330" t="s">
        <v>88</v>
      </c>
      <c r="O61" s="330"/>
      <c r="P61" s="330" t="s">
        <v>181</v>
      </c>
      <c r="Q61" s="345" t="s">
        <v>189</v>
      </c>
      <c r="R61" s="338" t="s">
        <v>190</v>
      </c>
      <c r="S61" s="345"/>
      <c r="T61" s="339">
        <v>1</v>
      </c>
      <c r="U61" s="335" t="s">
        <v>191</v>
      </c>
      <c r="V61" s="340">
        <v>43983</v>
      </c>
      <c r="W61" s="340">
        <v>44196</v>
      </c>
      <c r="X61" s="341">
        <v>44227</v>
      </c>
      <c r="Y61" s="342">
        <v>44286</v>
      </c>
      <c r="Z61" s="353" t="s">
        <v>736</v>
      </c>
      <c r="AA61" s="154"/>
      <c r="AB61" s="138" t="str">
        <f t="shared" si="51"/>
        <v/>
      </c>
      <c r="AC61" s="139" t="str">
        <f t="shared" si="53"/>
        <v/>
      </c>
      <c r="AD61" s="140" t="str">
        <f t="shared" si="54"/>
        <v/>
      </c>
      <c r="AE61" s="344" t="s">
        <v>685</v>
      </c>
      <c r="AF61" s="137" t="s">
        <v>679</v>
      </c>
      <c r="AG61" s="135" t="str">
        <f t="shared" si="52"/>
        <v>PENDIENTE</v>
      </c>
      <c r="AH61" s="251"/>
      <c r="AI61" s="251"/>
      <c r="AJ61" s="251"/>
      <c r="AK61" s="282" t="str">
        <f t="shared" si="41"/>
        <v/>
      </c>
      <c r="AL61" s="219" t="str">
        <f t="shared" si="42"/>
        <v/>
      </c>
      <c r="AM61" s="132" t="str">
        <f t="shared" si="43"/>
        <v/>
      </c>
      <c r="AN61" s="251"/>
      <c r="AO61" s="251"/>
      <c r="AP61" s="135" t="str">
        <f t="shared" si="44"/>
        <v>PENDIENTE</v>
      </c>
      <c r="AQ61" s="221"/>
      <c r="AR61" s="255"/>
      <c r="AS61" s="251"/>
      <c r="AT61" s="251"/>
      <c r="AU61" s="251"/>
      <c r="AV61" s="251"/>
      <c r="AW61" s="256"/>
      <c r="AX61" s="251"/>
      <c r="AY61" s="251"/>
      <c r="AZ61" s="221"/>
      <c r="BA61" s="134"/>
      <c r="BB61" s="251"/>
      <c r="BC61" s="157" t="str">
        <f t="shared" si="45"/>
        <v/>
      </c>
      <c r="BD61" s="225" t="str">
        <f t="shared" si="46"/>
        <v/>
      </c>
      <c r="BE61" s="132" t="str">
        <f t="shared" si="47"/>
        <v/>
      </c>
      <c r="BF61" s="235"/>
      <c r="BG61" s="135" t="str">
        <f t="shared" si="48"/>
        <v>PENDIENTE</v>
      </c>
      <c r="BH61" s="146"/>
      <c r="BI61" s="146" t="str">
        <f t="shared" si="49"/>
        <v>ABIERTO</v>
      </c>
      <c r="BJ61" s="146" t="str">
        <f t="shared" si="50"/>
        <v>ABIERTO</v>
      </c>
    </row>
    <row r="62" spans="1:62" ht="35.1" customHeight="1" x14ac:dyDescent="0.2">
      <c r="A62" s="329"/>
      <c r="B62" s="329"/>
      <c r="C62" s="330" t="s">
        <v>81</v>
      </c>
      <c r="D62" s="329"/>
      <c r="E62" s="331"/>
      <c r="F62" s="329"/>
      <c r="G62" s="332">
        <v>14</v>
      </c>
      <c r="H62" s="333" t="s">
        <v>177</v>
      </c>
      <c r="I62" s="334" t="s">
        <v>226</v>
      </c>
      <c r="J62" s="335"/>
      <c r="K62" s="335"/>
      <c r="L62" s="335" t="s">
        <v>187</v>
      </c>
      <c r="M62" s="347">
        <v>1</v>
      </c>
      <c r="N62" s="330" t="s">
        <v>88</v>
      </c>
      <c r="O62" s="330"/>
      <c r="P62" s="330" t="s">
        <v>181</v>
      </c>
      <c r="Q62" s="345" t="s">
        <v>189</v>
      </c>
      <c r="R62" s="338" t="s">
        <v>190</v>
      </c>
      <c r="S62" s="345"/>
      <c r="T62" s="339">
        <v>1</v>
      </c>
      <c r="U62" s="335" t="s">
        <v>227</v>
      </c>
      <c r="V62" s="340">
        <v>43887</v>
      </c>
      <c r="W62" s="340">
        <v>44196</v>
      </c>
      <c r="X62" s="341">
        <v>44196</v>
      </c>
      <c r="Y62" s="342">
        <v>44286</v>
      </c>
      <c r="Z62" s="353"/>
      <c r="AA62" s="154"/>
      <c r="AB62" s="138" t="str">
        <f t="shared" si="51"/>
        <v/>
      </c>
      <c r="AC62" s="139" t="str">
        <f t="shared" si="53"/>
        <v/>
      </c>
      <c r="AD62" s="140" t="str">
        <f t="shared" si="54"/>
        <v/>
      </c>
      <c r="AE62" s="344" t="s">
        <v>685</v>
      </c>
      <c r="AF62" s="137" t="s">
        <v>679</v>
      </c>
      <c r="AG62" s="135" t="str">
        <f t="shared" si="52"/>
        <v>PENDIENTE</v>
      </c>
      <c r="AH62" s="251"/>
      <c r="AI62" s="251"/>
      <c r="AJ62" s="251"/>
      <c r="AK62" s="282" t="str">
        <f t="shared" si="41"/>
        <v/>
      </c>
      <c r="AL62" s="219" t="str">
        <f t="shared" si="42"/>
        <v/>
      </c>
      <c r="AM62" s="132" t="str">
        <f t="shared" si="43"/>
        <v/>
      </c>
      <c r="AN62" s="251"/>
      <c r="AO62" s="251"/>
      <c r="AP62" s="135" t="str">
        <f t="shared" si="44"/>
        <v>PENDIENTE</v>
      </c>
      <c r="AQ62" s="221"/>
      <c r="AR62" s="255"/>
      <c r="AS62" s="251"/>
      <c r="AT62" s="251"/>
      <c r="AU62" s="251"/>
      <c r="AV62" s="251"/>
      <c r="AW62" s="256"/>
      <c r="AX62" s="251"/>
      <c r="AY62" s="251"/>
      <c r="AZ62" s="221"/>
      <c r="BA62" s="134"/>
      <c r="BB62" s="251"/>
      <c r="BC62" s="157" t="str">
        <f t="shared" si="45"/>
        <v/>
      </c>
      <c r="BD62" s="225" t="str">
        <f t="shared" si="46"/>
        <v/>
      </c>
      <c r="BE62" s="132" t="str">
        <f t="shared" si="47"/>
        <v/>
      </c>
      <c r="BF62" s="235"/>
      <c r="BG62" s="135" t="str">
        <f t="shared" si="48"/>
        <v>PENDIENTE</v>
      </c>
      <c r="BH62" s="146"/>
      <c r="BI62" s="146" t="str">
        <f t="shared" si="49"/>
        <v>ABIERTO</v>
      </c>
      <c r="BJ62" s="146" t="str">
        <f t="shared" si="50"/>
        <v>ABIERTO</v>
      </c>
    </row>
    <row r="63" spans="1:62" ht="35.1" customHeight="1" x14ac:dyDescent="0.2">
      <c r="A63" s="329"/>
      <c r="B63" s="329"/>
      <c r="C63" s="330" t="s">
        <v>81</v>
      </c>
      <c r="D63" s="329"/>
      <c r="E63" s="331"/>
      <c r="F63" s="329"/>
      <c r="G63" s="332">
        <v>16</v>
      </c>
      <c r="H63" s="333" t="s">
        <v>177</v>
      </c>
      <c r="I63" s="354" t="s">
        <v>228</v>
      </c>
      <c r="J63" s="345" t="s">
        <v>229</v>
      </c>
      <c r="K63" s="345" t="s">
        <v>230</v>
      </c>
      <c r="L63" s="345" t="s">
        <v>231</v>
      </c>
      <c r="M63" s="347">
        <v>1</v>
      </c>
      <c r="N63" s="330" t="s">
        <v>209</v>
      </c>
      <c r="O63" s="330"/>
      <c r="P63" s="330" t="s">
        <v>181</v>
      </c>
      <c r="Q63" s="338" t="s">
        <v>232</v>
      </c>
      <c r="R63" s="338" t="s">
        <v>233</v>
      </c>
      <c r="S63" s="345"/>
      <c r="T63" s="339">
        <v>1</v>
      </c>
      <c r="U63" s="345" t="s">
        <v>234</v>
      </c>
      <c r="V63" s="349">
        <v>43983</v>
      </c>
      <c r="W63" s="349">
        <v>44196</v>
      </c>
      <c r="X63" s="129">
        <v>44227</v>
      </c>
      <c r="Y63" s="342">
        <v>44286</v>
      </c>
      <c r="Z63" s="251" t="s">
        <v>666</v>
      </c>
      <c r="AA63" s="154"/>
      <c r="AB63" s="138" t="str">
        <f t="shared" si="51"/>
        <v/>
      </c>
      <c r="AC63" s="139" t="str">
        <f t="shared" si="53"/>
        <v/>
      </c>
      <c r="AD63" s="140" t="str">
        <f t="shared" si="54"/>
        <v/>
      </c>
      <c r="AE63" s="344" t="s">
        <v>685</v>
      </c>
      <c r="AF63" s="137" t="s">
        <v>679</v>
      </c>
      <c r="AG63" s="135" t="str">
        <f t="shared" si="52"/>
        <v>PENDIENTE</v>
      </c>
      <c r="AH63" s="251"/>
      <c r="AI63" s="251"/>
      <c r="AJ63" s="251"/>
      <c r="AK63" s="282" t="str">
        <f t="shared" si="41"/>
        <v/>
      </c>
      <c r="AL63" s="219" t="str">
        <f t="shared" si="42"/>
        <v/>
      </c>
      <c r="AM63" s="132" t="str">
        <f t="shared" si="43"/>
        <v/>
      </c>
      <c r="AN63" s="251"/>
      <c r="AO63" s="251"/>
      <c r="AP63" s="135" t="str">
        <f t="shared" si="44"/>
        <v>PENDIENTE</v>
      </c>
      <c r="AQ63" s="221"/>
      <c r="AR63" s="255"/>
      <c r="AS63" s="251"/>
      <c r="AT63" s="251"/>
      <c r="AU63" s="251"/>
      <c r="AV63" s="251"/>
      <c r="AW63" s="256"/>
      <c r="AX63" s="251"/>
      <c r="AY63" s="251"/>
      <c r="AZ63" s="221"/>
      <c r="BA63" s="134"/>
      <c r="BB63" s="251"/>
      <c r="BC63" s="157" t="str">
        <f t="shared" si="45"/>
        <v/>
      </c>
      <c r="BD63" s="225" t="str">
        <f t="shared" si="46"/>
        <v/>
      </c>
      <c r="BE63" s="132" t="str">
        <f t="shared" si="47"/>
        <v/>
      </c>
      <c r="BF63" s="235"/>
      <c r="BG63" s="135" t="str">
        <f t="shared" si="48"/>
        <v>PENDIENTE</v>
      </c>
      <c r="BH63" s="146"/>
      <c r="BI63" s="146" t="str">
        <f t="shared" si="49"/>
        <v>ABIERTO</v>
      </c>
      <c r="BJ63" s="146" t="str">
        <f t="shared" si="50"/>
        <v>ABIERTO</v>
      </c>
    </row>
    <row r="64" spans="1:62" ht="35.1" customHeight="1" x14ac:dyDescent="0.2">
      <c r="A64" s="329"/>
      <c r="B64" s="329"/>
      <c r="C64" s="330" t="s">
        <v>81</v>
      </c>
      <c r="D64" s="329"/>
      <c r="E64" s="331"/>
      <c r="F64" s="329"/>
      <c r="G64" s="332">
        <v>17</v>
      </c>
      <c r="H64" s="333" t="s">
        <v>177</v>
      </c>
      <c r="I64" s="334" t="s">
        <v>235</v>
      </c>
      <c r="J64" s="335" t="s">
        <v>236</v>
      </c>
      <c r="K64" s="335" t="s">
        <v>237</v>
      </c>
      <c r="L64" s="335" t="s">
        <v>231</v>
      </c>
      <c r="M64" s="335">
        <v>1</v>
      </c>
      <c r="N64" s="330" t="s">
        <v>209</v>
      </c>
      <c r="O64" s="330"/>
      <c r="P64" s="330" t="s">
        <v>181</v>
      </c>
      <c r="Q64" s="345" t="s">
        <v>189</v>
      </c>
      <c r="R64" s="338" t="s">
        <v>190</v>
      </c>
      <c r="S64" s="345"/>
      <c r="T64" s="339">
        <v>1</v>
      </c>
      <c r="U64" s="335" t="s">
        <v>238</v>
      </c>
      <c r="V64" s="349">
        <v>43983</v>
      </c>
      <c r="W64" s="349">
        <v>44196</v>
      </c>
      <c r="X64" s="129">
        <v>44227</v>
      </c>
      <c r="Y64" s="342">
        <v>44286</v>
      </c>
      <c r="Z64" s="343" t="s">
        <v>667</v>
      </c>
      <c r="AA64" s="154"/>
      <c r="AB64" s="138" t="str">
        <f t="shared" si="51"/>
        <v/>
      </c>
      <c r="AC64" s="139" t="str">
        <f t="shared" si="53"/>
        <v/>
      </c>
      <c r="AD64" s="140" t="str">
        <f t="shared" si="54"/>
        <v/>
      </c>
      <c r="AE64" s="344" t="s">
        <v>685</v>
      </c>
      <c r="AF64" s="137" t="s">
        <v>679</v>
      </c>
      <c r="AG64" s="135" t="str">
        <f t="shared" si="52"/>
        <v>PENDIENTE</v>
      </c>
      <c r="AH64" s="251"/>
      <c r="AI64" s="251"/>
      <c r="AJ64" s="251"/>
      <c r="AK64" s="282" t="str">
        <f t="shared" si="41"/>
        <v/>
      </c>
      <c r="AL64" s="219" t="str">
        <f t="shared" si="42"/>
        <v/>
      </c>
      <c r="AM64" s="132" t="str">
        <f t="shared" si="43"/>
        <v/>
      </c>
      <c r="AN64" s="251"/>
      <c r="AO64" s="251"/>
      <c r="AP64" s="135" t="str">
        <f t="shared" si="44"/>
        <v>PENDIENTE</v>
      </c>
      <c r="AQ64" s="221"/>
      <c r="AR64" s="255"/>
      <c r="AS64" s="251"/>
      <c r="AT64" s="251"/>
      <c r="AU64" s="251"/>
      <c r="AV64" s="251"/>
      <c r="AW64" s="256"/>
      <c r="AX64" s="251"/>
      <c r="AY64" s="251"/>
      <c r="AZ64" s="221"/>
      <c r="BA64" s="134"/>
      <c r="BB64" s="251"/>
      <c r="BC64" s="157" t="str">
        <f t="shared" si="45"/>
        <v/>
      </c>
      <c r="BD64" s="225" t="str">
        <f t="shared" si="46"/>
        <v/>
      </c>
      <c r="BE64" s="132" t="str">
        <f t="shared" si="47"/>
        <v/>
      </c>
      <c r="BF64" s="235"/>
      <c r="BG64" s="135" t="str">
        <f t="shared" si="48"/>
        <v>PENDIENTE</v>
      </c>
      <c r="BH64" s="146"/>
      <c r="BI64" s="146" t="str">
        <f t="shared" si="49"/>
        <v>ABIERTO</v>
      </c>
      <c r="BJ64" s="146" t="str">
        <f t="shared" si="50"/>
        <v>ABIERTO</v>
      </c>
    </row>
    <row r="65" spans="1:62" ht="35.1" customHeight="1" x14ac:dyDescent="0.2">
      <c r="A65" s="329"/>
      <c r="B65" s="329"/>
      <c r="C65" s="330" t="s">
        <v>81</v>
      </c>
      <c r="D65" s="329"/>
      <c r="E65" s="331"/>
      <c r="F65" s="329"/>
      <c r="G65" s="332">
        <v>18</v>
      </c>
      <c r="H65" s="333" t="s">
        <v>177</v>
      </c>
      <c r="I65" s="334" t="s">
        <v>239</v>
      </c>
      <c r="J65" s="335"/>
      <c r="K65" s="335"/>
      <c r="L65" s="335" t="s">
        <v>187</v>
      </c>
      <c r="M65" s="335">
        <v>1</v>
      </c>
      <c r="N65" s="330" t="s">
        <v>88</v>
      </c>
      <c r="O65" s="330"/>
      <c r="P65" s="330" t="s">
        <v>181</v>
      </c>
      <c r="Q65" s="345" t="s">
        <v>189</v>
      </c>
      <c r="R65" s="338" t="s">
        <v>190</v>
      </c>
      <c r="S65" s="345"/>
      <c r="T65" s="339">
        <v>1</v>
      </c>
      <c r="U65" s="335" t="s">
        <v>240</v>
      </c>
      <c r="V65" s="349">
        <v>43983</v>
      </c>
      <c r="W65" s="349">
        <v>44196</v>
      </c>
      <c r="X65" s="129">
        <v>44227</v>
      </c>
      <c r="Y65" s="342">
        <v>44286</v>
      </c>
      <c r="Z65" s="343"/>
      <c r="AA65" s="154"/>
      <c r="AB65" s="138" t="str">
        <f t="shared" si="51"/>
        <v/>
      </c>
      <c r="AC65" s="139" t="str">
        <f t="shared" si="53"/>
        <v/>
      </c>
      <c r="AD65" s="140" t="str">
        <f t="shared" si="54"/>
        <v/>
      </c>
      <c r="AE65" s="344" t="s">
        <v>687</v>
      </c>
      <c r="AF65" s="137" t="s">
        <v>679</v>
      </c>
      <c r="AG65" s="135" t="str">
        <f t="shared" si="52"/>
        <v>PENDIENTE</v>
      </c>
      <c r="AH65" s="251"/>
      <c r="AI65" s="251"/>
      <c r="AJ65" s="251"/>
      <c r="AK65" s="282" t="str">
        <f t="shared" si="41"/>
        <v/>
      </c>
      <c r="AL65" s="219" t="str">
        <f t="shared" si="42"/>
        <v/>
      </c>
      <c r="AM65" s="132" t="str">
        <f t="shared" si="43"/>
        <v/>
      </c>
      <c r="AN65" s="251"/>
      <c r="AO65" s="251"/>
      <c r="AP65" s="135" t="str">
        <f t="shared" si="44"/>
        <v>PENDIENTE</v>
      </c>
      <c r="AQ65" s="221"/>
      <c r="AR65" s="255"/>
      <c r="AS65" s="251"/>
      <c r="AT65" s="251"/>
      <c r="AU65" s="251"/>
      <c r="AV65" s="251"/>
      <c r="AW65" s="256"/>
      <c r="AX65" s="251"/>
      <c r="AY65" s="251"/>
      <c r="AZ65" s="221"/>
      <c r="BA65" s="134"/>
      <c r="BB65" s="251"/>
      <c r="BC65" s="157" t="str">
        <f t="shared" si="45"/>
        <v/>
      </c>
      <c r="BD65" s="225" t="str">
        <f t="shared" si="46"/>
        <v/>
      </c>
      <c r="BE65" s="132" t="str">
        <f t="shared" si="47"/>
        <v/>
      </c>
      <c r="BF65" s="235"/>
      <c r="BG65" s="135" t="str">
        <f t="shared" si="48"/>
        <v>PENDIENTE</v>
      </c>
      <c r="BH65" s="146"/>
      <c r="BI65" s="146" t="str">
        <f t="shared" si="49"/>
        <v>ABIERTO</v>
      </c>
      <c r="BJ65" s="146" t="str">
        <f t="shared" si="50"/>
        <v>ABIERTO</v>
      </c>
    </row>
    <row r="66" spans="1:62" ht="35.1" customHeight="1" x14ac:dyDescent="0.2">
      <c r="A66" s="329"/>
      <c r="B66" s="329"/>
      <c r="C66" s="330" t="s">
        <v>81</v>
      </c>
      <c r="D66" s="329"/>
      <c r="E66" s="331"/>
      <c r="F66" s="329"/>
      <c r="G66" s="332">
        <v>19</v>
      </c>
      <c r="H66" s="333" t="s">
        <v>177</v>
      </c>
      <c r="I66" s="334" t="s">
        <v>241</v>
      </c>
      <c r="J66" s="335"/>
      <c r="K66" s="335" t="s">
        <v>242</v>
      </c>
      <c r="L66" s="335" t="s">
        <v>187</v>
      </c>
      <c r="M66" s="335">
        <v>1</v>
      </c>
      <c r="N66" s="330" t="s">
        <v>88</v>
      </c>
      <c r="O66" s="330"/>
      <c r="P66" s="330" t="s">
        <v>181</v>
      </c>
      <c r="Q66" s="345" t="s">
        <v>189</v>
      </c>
      <c r="R66" s="338" t="s">
        <v>190</v>
      </c>
      <c r="S66" s="345"/>
      <c r="T66" s="339">
        <v>1</v>
      </c>
      <c r="U66" s="335" t="s">
        <v>240</v>
      </c>
      <c r="V66" s="349">
        <v>43983</v>
      </c>
      <c r="W66" s="349">
        <v>44196</v>
      </c>
      <c r="X66" s="129">
        <v>44227</v>
      </c>
      <c r="Y66" s="342">
        <v>44286</v>
      </c>
      <c r="Z66" s="343"/>
      <c r="AA66" s="154"/>
      <c r="AB66" s="138" t="str">
        <f t="shared" si="51"/>
        <v/>
      </c>
      <c r="AC66" s="139" t="str">
        <f t="shared" si="53"/>
        <v/>
      </c>
      <c r="AD66" s="140" t="str">
        <f t="shared" si="54"/>
        <v/>
      </c>
      <c r="AE66" s="344" t="s">
        <v>688</v>
      </c>
      <c r="AF66" s="137" t="s">
        <v>679</v>
      </c>
      <c r="AG66" s="135" t="str">
        <f t="shared" si="52"/>
        <v>PENDIENTE</v>
      </c>
      <c r="AH66" s="251"/>
      <c r="AI66" s="251"/>
      <c r="AJ66" s="251"/>
      <c r="AK66" s="282" t="str">
        <f t="shared" si="41"/>
        <v/>
      </c>
      <c r="AL66" s="219" t="str">
        <f t="shared" si="42"/>
        <v/>
      </c>
      <c r="AM66" s="132" t="str">
        <f t="shared" si="43"/>
        <v/>
      </c>
      <c r="AN66" s="251"/>
      <c r="AO66" s="251"/>
      <c r="AP66" s="135" t="str">
        <f t="shared" si="44"/>
        <v>PENDIENTE</v>
      </c>
      <c r="AQ66" s="221"/>
      <c r="AR66" s="255"/>
      <c r="AS66" s="251"/>
      <c r="AT66" s="251"/>
      <c r="AU66" s="251"/>
      <c r="AV66" s="251"/>
      <c r="AW66" s="256"/>
      <c r="AX66" s="251"/>
      <c r="AY66" s="251"/>
      <c r="AZ66" s="221"/>
      <c r="BA66" s="134"/>
      <c r="BB66" s="251"/>
      <c r="BC66" s="157" t="str">
        <f t="shared" si="45"/>
        <v/>
      </c>
      <c r="BD66" s="225" t="str">
        <f t="shared" si="46"/>
        <v/>
      </c>
      <c r="BE66" s="132" t="str">
        <f t="shared" si="47"/>
        <v/>
      </c>
      <c r="BF66" s="235"/>
      <c r="BG66" s="135" t="str">
        <f t="shared" si="48"/>
        <v>PENDIENTE</v>
      </c>
      <c r="BH66" s="146"/>
      <c r="BI66" s="146" t="str">
        <f t="shared" si="49"/>
        <v>ABIERTO</v>
      </c>
      <c r="BJ66" s="146" t="str">
        <f t="shared" si="50"/>
        <v>ABIERTO</v>
      </c>
    </row>
    <row r="67" spans="1:62" ht="35.1" customHeight="1" x14ac:dyDescent="0.2">
      <c r="A67" s="329"/>
      <c r="B67" s="329"/>
      <c r="C67" s="330" t="s">
        <v>81</v>
      </c>
      <c r="D67" s="329"/>
      <c r="E67" s="331"/>
      <c r="F67" s="329"/>
      <c r="G67" s="332">
        <v>20</v>
      </c>
      <c r="H67" s="333" t="s">
        <v>177</v>
      </c>
      <c r="I67" s="334" t="s">
        <v>243</v>
      </c>
      <c r="J67" s="335"/>
      <c r="K67" s="335" t="s">
        <v>242</v>
      </c>
      <c r="L67" s="335" t="s">
        <v>187</v>
      </c>
      <c r="M67" s="335">
        <v>1</v>
      </c>
      <c r="N67" s="330" t="s">
        <v>88</v>
      </c>
      <c r="O67" s="330"/>
      <c r="P67" s="330" t="s">
        <v>181</v>
      </c>
      <c r="Q67" s="345" t="s">
        <v>189</v>
      </c>
      <c r="R67" s="338" t="s">
        <v>190</v>
      </c>
      <c r="S67" s="345"/>
      <c r="T67" s="339">
        <v>1</v>
      </c>
      <c r="U67" s="335" t="s">
        <v>240</v>
      </c>
      <c r="V67" s="349">
        <v>43983</v>
      </c>
      <c r="W67" s="349">
        <v>44196</v>
      </c>
      <c r="X67" s="129">
        <v>44227</v>
      </c>
      <c r="Y67" s="342">
        <v>44286</v>
      </c>
      <c r="Z67" s="343"/>
      <c r="AA67" s="154"/>
      <c r="AB67" s="138" t="str">
        <f t="shared" si="51"/>
        <v/>
      </c>
      <c r="AC67" s="139" t="str">
        <f t="shared" si="53"/>
        <v/>
      </c>
      <c r="AD67" s="140" t="str">
        <f t="shared" si="54"/>
        <v/>
      </c>
      <c r="AE67" s="344" t="s">
        <v>688</v>
      </c>
      <c r="AF67" s="137" t="s">
        <v>679</v>
      </c>
      <c r="AG67" s="135" t="str">
        <f t="shared" si="52"/>
        <v>PENDIENTE</v>
      </c>
      <c r="AH67" s="251"/>
      <c r="AI67" s="251"/>
      <c r="AJ67" s="251"/>
      <c r="AK67" s="282" t="str">
        <f t="shared" si="41"/>
        <v/>
      </c>
      <c r="AL67" s="219" t="str">
        <f t="shared" si="42"/>
        <v/>
      </c>
      <c r="AM67" s="132" t="str">
        <f t="shared" si="43"/>
        <v/>
      </c>
      <c r="AN67" s="251"/>
      <c r="AO67" s="251"/>
      <c r="AP67" s="135" t="str">
        <f t="shared" si="44"/>
        <v>PENDIENTE</v>
      </c>
      <c r="AQ67" s="221"/>
      <c r="AR67" s="255"/>
      <c r="AS67" s="251"/>
      <c r="AT67" s="251"/>
      <c r="AU67" s="251"/>
      <c r="AV67" s="251"/>
      <c r="AW67" s="256"/>
      <c r="AX67" s="251"/>
      <c r="AY67" s="251"/>
      <c r="AZ67" s="221"/>
      <c r="BA67" s="134"/>
      <c r="BB67" s="251"/>
      <c r="BC67" s="157" t="str">
        <f t="shared" si="45"/>
        <v/>
      </c>
      <c r="BD67" s="225" t="str">
        <f t="shared" si="46"/>
        <v/>
      </c>
      <c r="BE67" s="132" t="str">
        <f t="shared" si="47"/>
        <v/>
      </c>
      <c r="BF67" s="235"/>
      <c r="BG67" s="135" t="str">
        <f t="shared" si="48"/>
        <v>PENDIENTE</v>
      </c>
      <c r="BH67" s="146"/>
      <c r="BI67" s="146" t="str">
        <f t="shared" si="49"/>
        <v>ABIERTO</v>
      </c>
      <c r="BJ67" s="146" t="str">
        <f t="shared" si="50"/>
        <v>ABIERTO</v>
      </c>
    </row>
    <row r="68" spans="1:62" ht="35.1" customHeight="1" x14ac:dyDescent="0.2">
      <c r="A68" s="329"/>
      <c r="B68" s="329"/>
      <c r="C68" s="330" t="s">
        <v>81</v>
      </c>
      <c r="D68" s="329"/>
      <c r="E68" s="331"/>
      <c r="F68" s="329"/>
      <c r="G68" s="332">
        <v>21</v>
      </c>
      <c r="H68" s="333" t="s">
        <v>177</v>
      </c>
      <c r="I68" s="334" t="s">
        <v>244</v>
      </c>
      <c r="J68" s="335"/>
      <c r="K68" s="335" t="s">
        <v>242</v>
      </c>
      <c r="L68" s="335" t="s">
        <v>187</v>
      </c>
      <c r="M68" s="335">
        <v>1</v>
      </c>
      <c r="N68" s="330" t="s">
        <v>88</v>
      </c>
      <c r="O68" s="330"/>
      <c r="P68" s="330" t="s">
        <v>181</v>
      </c>
      <c r="Q68" s="345" t="s">
        <v>189</v>
      </c>
      <c r="R68" s="338" t="s">
        <v>190</v>
      </c>
      <c r="S68" s="355"/>
      <c r="T68" s="339">
        <v>1</v>
      </c>
      <c r="U68" s="335" t="s">
        <v>240</v>
      </c>
      <c r="V68" s="349">
        <v>43983</v>
      </c>
      <c r="W68" s="349">
        <v>44196</v>
      </c>
      <c r="X68" s="129">
        <v>44227</v>
      </c>
      <c r="Y68" s="342">
        <v>44286</v>
      </c>
      <c r="Z68" s="343"/>
      <c r="AA68" s="154"/>
      <c r="AB68" s="138" t="str">
        <f t="shared" si="51"/>
        <v/>
      </c>
      <c r="AC68" s="139" t="str">
        <f t="shared" si="53"/>
        <v/>
      </c>
      <c r="AD68" s="140" t="str">
        <f t="shared" si="54"/>
        <v/>
      </c>
      <c r="AE68" s="344" t="s">
        <v>688</v>
      </c>
      <c r="AF68" s="137" t="s">
        <v>679</v>
      </c>
      <c r="AG68" s="135" t="str">
        <f t="shared" si="52"/>
        <v>PENDIENTE</v>
      </c>
      <c r="AH68" s="251"/>
      <c r="AI68" s="251"/>
      <c r="AJ68" s="251"/>
      <c r="AK68" s="282" t="str">
        <f t="shared" si="41"/>
        <v/>
      </c>
      <c r="AL68" s="219" t="str">
        <f t="shared" si="42"/>
        <v/>
      </c>
      <c r="AM68" s="132" t="str">
        <f t="shared" si="43"/>
        <v/>
      </c>
      <c r="AN68" s="251"/>
      <c r="AO68" s="251"/>
      <c r="AP68" s="135" t="str">
        <f t="shared" si="44"/>
        <v>PENDIENTE</v>
      </c>
      <c r="AQ68" s="221"/>
      <c r="AR68" s="255"/>
      <c r="AS68" s="251"/>
      <c r="AT68" s="251"/>
      <c r="AU68" s="251"/>
      <c r="AV68" s="251"/>
      <c r="AW68" s="256"/>
      <c r="AX68" s="251"/>
      <c r="AY68" s="251"/>
      <c r="AZ68" s="221"/>
      <c r="BA68" s="134"/>
      <c r="BB68" s="251"/>
      <c r="BC68" s="157" t="str">
        <f t="shared" si="45"/>
        <v/>
      </c>
      <c r="BD68" s="225" t="str">
        <f t="shared" si="46"/>
        <v/>
      </c>
      <c r="BE68" s="132" t="str">
        <f t="shared" si="47"/>
        <v/>
      </c>
      <c r="BF68" s="235"/>
      <c r="BG68" s="135" t="str">
        <f t="shared" si="48"/>
        <v>PENDIENTE</v>
      </c>
      <c r="BH68" s="146"/>
      <c r="BI68" s="146" t="str">
        <f t="shared" si="49"/>
        <v>ABIERTO</v>
      </c>
      <c r="BJ68" s="146" t="str">
        <f t="shared" si="50"/>
        <v>ABIERTO</v>
      </c>
    </row>
    <row r="69" spans="1:62" ht="35.1" customHeight="1" x14ac:dyDescent="0.2">
      <c r="A69" s="329"/>
      <c r="B69" s="329"/>
      <c r="C69" s="330" t="s">
        <v>81</v>
      </c>
      <c r="D69" s="329"/>
      <c r="E69" s="331"/>
      <c r="F69" s="329"/>
      <c r="G69" s="332">
        <v>22</v>
      </c>
      <c r="H69" s="333" t="s">
        <v>177</v>
      </c>
      <c r="I69" s="334" t="s">
        <v>245</v>
      </c>
      <c r="J69" s="335"/>
      <c r="K69" s="335" t="s">
        <v>242</v>
      </c>
      <c r="L69" s="335" t="s">
        <v>187</v>
      </c>
      <c r="M69" s="335">
        <v>1</v>
      </c>
      <c r="N69" s="330" t="s">
        <v>88</v>
      </c>
      <c r="O69" s="330"/>
      <c r="P69" s="330" t="s">
        <v>181</v>
      </c>
      <c r="Q69" s="345" t="s">
        <v>189</v>
      </c>
      <c r="R69" s="345" t="s">
        <v>246</v>
      </c>
      <c r="S69" s="345"/>
      <c r="T69" s="339">
        <v>1</v>
      </c>
      <c r="U69" s="335" t="s">
        <v>240</v>
      </c>
      <c r="V69" s="349">
        <v>43983</v>
      </c>
      <c r="W69" s="349">
        <v>44196</v>
      </c>
      <c r="X69" s="129">
        <v>44227</v>
      </c>
      <c r="Y69" s="342">
        <v>44286</v>
      </c>
      <c r="Z69" s="343"/>
      <c r="AA69" s="154"/>
      <c r="AB69" s="138" t="str">
        <f t="shared" si="51"/>
        <v/>
      </c>
      <c r="AC69" s="139" t="str">
        <f t="shared" si="53"/>
        <v/>
      </c>
      <c r="AD69" s="140" t="str">
        <f t="shared" si="54"/>
        <v/>
      </c>
      <c r="AE69" s="344" t="s">
        <v>688</v>
      </c>
      <c r="AF69" s="137" t="s">
        <v>679</v>
      </c>
      <c r="AG69" s="135" t="str">
        <f t="shared" si="52"/>
        <v>PENDIENTE</v>
      </c>
      <c r="AH69" s="251"/>
      <c r="AI69" s="251"/>
      <c r="AJ69" s="251"/>
      <c r="AK69" s="282" t="str">
        <f t="shared" si="41"/>
        <v/>
      </c>
      <c r="AL69" s="219" t="str">
        <f t="shared" si="42"/>
        <v/>
      </c>
      <c r="AM69" s="132" t="str">
        <f t="shared" si="43"/>
        <v/>
      </c>
      <c r="AN69" s="251"/>
      <c r="AO69" s="251"/>
      <c r="AP69" s="135" t="str">
        <f t="shared" si="44"/>
        <v>PENDIENTE</v>
      </c>
      <c r="AQ69" s="221"/>
      <c r="AR69" s="255"/>
      <c r="AS69" s="251"/>
      <c r="AT69" s="251"/>
      <c r="AU69" s="251"/>
      <c r="AV69" s="251"/>
      <c r="AW69" s="256"/>
      <c r="AX69" s="251"/>
      <c r="AY69" s="251"/>
      <c r="AZ69" s="221"/>
      <c r="BA69" s="134"/>
      <c r="BB69" s="251"/>
      <c r="BC69" s="157" t="str">
        <f t="shared" si="45"/>
        <v/>
      </c>
      <c r="BD69" s="225" t="str">
        <f t="shared" si="46"/>
        <v/>
      </c>
      <c r="BE69" s="132" t="str">
        <f t="shared" si="47"/>
        <v/>
      </c>
      <c r="BF69" s="235"/>
      <c r="BG69" s="135" t="str">
        <f t="shared" si="48"/>
        <v>PENDIENTE</v>
      </c>
      <c r="BH69" s="146"/>
      <c r="BI69" s="146" t="str">
        <f t="shared" si="49"/>
        <v>ABIERTO</v>
      </c>
      <c r="BJ69" s="146" t="str">
        <f t="shared" si="50"/>
        <v>ABIERTO</v>
      </c>
    </row>
    <row r="70" spans="1:62" ht="35.1" customHeight="1" x14ac:dyDescent="0.2">
      <c r="A70" s="329"/>
      <c r="B70" s="329"/>
      <c r="C70" s="330" t="s">
        <v>81</v>
      </c>
      <c r="D70" s="329"/>
      <c r="E70" s="331"/>
      <c r="F70" s="329"/>
      <c r="G70" s="332">
        <v>23</v>
      </c>
      <c r="H70" s="333" t="s">
        <v>177</v>
      </c>
      <c r="I70" s="334" t="s">
        <v>247</v>
      </c>
      <c r="J70" s="335"/>
      <c r="K70" s="335" t="s">
        <v>242</v>
      </c>
      <c r="L70" s="335" t="s">
        <v>187</v>
      </c>
      <c r="M70" s="335">
        <v>1</v>
      </c>
      <c r="N70" s="330" t="s">
        <v>88</v>
      </c>
      <c r="O70" s="330"/>
      <c r="P70" s="330" t="s">
        <v>181</v>
      </c>
      <c r="Q70" s="345" t="s">
        <v>189</v>
      </c>
      <c r="R70" s="338" t="s">
        <v>190</v>
      </c>
      <c r="S70" s="345"/>
      <c r="T70" s="339">
        <v>1</v>
      </c>
      <c r="U70" s="335" t="s">
        <v>240</v>
      </c>
      <c r="V70" s="349">
        <v>43983</v>
      </c>
      <c r="W70" s="349">
        <v>44196</v>
      </c>
      <c r="X70" s="129">
        <v>44227</v>
      </c>
      <c r="Y70" s="342">
        <v>44286</v>
      </c>
      <c r="Z70" s="343"/>
      <c r="AA70" s="154"/>
      <c r="AB70" s="138" t="str">
        <f t="shared" si="51"/>
        <v/>
      </c>
      <c r="AC70" s="139" t="str">
        <f t="shared" si="53"/>
        <v/>
      </c>
      <c r="AD70" s="140" t="str">
        <f t="shared" si="54"/>
        <v/>
      </c>
      <c r="AE70" s="344" t="s">
        <v>688</v>
      </c>
      <c r="AF70" s="137" t="s">
        <v>679</v>
      </c>
      <c r="AG70" s="135" t="str">
        <f t="shared" si="52"/>
        <v>PENDIENTE</v>
      </c>
      <c r="AH70" s="251"/>
      <c r="AI70" s="251"/>
      <c r="AJ70" s="251"/>
      <c r="AK70" s="282" t="str">
        <f t="shared" si="41"/>
        <v/>
      </c>
      <c r="AL70" s="219" t="str">
        <f t="shared" si="42"/>
        <v/>
      </c>
      <c r="AM70" s="132" t="str">
        <f t="shared" si="43"/>
        <v/>
      </c>
      <c r="AN70" s="251"/>
      <c r="AO70" s="251"/>
      <c r="AP70" s="135" t="str">
        <f t="shared" si="44"/>
        <v>PENDIENTE</v>
      </c>
      <c r="AQ70" s="221"/>
      <c r="AR70" s="255"/>
      <c r="AS70" s="251"/>
      <c r="AT70" s="251"/>
      <c r="AU70" s="251"/>
      <c r="AV70" s="251"/>
      <c r="AW70" s="256"/>
      <c r="AX70" s="251"/>
      <c r="AY70" s="251"/>
      <c r="AZ70" s="221"/>
      <c r="BA70" s="134"/>
      <c r="BB70" s="251"/>
      <c r="BC70" s="157" t="str">
        <f t="shared" si="45"/>
        <v/>
      </c>
      <c r="BD70" s="225" t="str">
        <f t="shared" si="46"/>
        <v/>
      </c>
      <c r="BE70" s="132" t="str">
        <f t="shared" si="47"/>
        <v/>
      </c>
      <c r="BF70" s="235"/>
      <c r="BG70" s="135" t="str">
        <f t="shared" si="48"/>
        <v>PENDIENTE</v>
      </c>
      <c r="BH70" s="146"/>
      <c r="BI70" s="146" t="str">
        <f t="shared" si="49"/>
        <v>ABIERTO</v>
      </c>
      <c r="BJ70" s="146" t="str">
        <f t="shared" si="50"/>
        <v>ABIERTO</v>
      </c>
    </row>
    <row r="71" spans="1:62" ht="35.1" customHeight="1" x14ac:dyDescent="0.2">
      <c r="A71" s="329"/>
      <c r="B71" s="329"/>
      <c r="C71" s="330" t="s">
        <v>81</v>
      </c>
      <c r="D71" s="329"/>
      <c r="E71" s="331"/>
      <c r="F71" s="329"/>
      <c r="G71" s="332">
        <v>24</v>
      </c>
      <c r="H71" s="333" t="s">
        <v>177</v>
      </c>
      <c r="I71" s="334" t="s">
        <v>248</v>
      </c>
      <c r="J71" s="335" t="s">
        <v>249</v>
      </c>
      <c r="K71" s="335" t="s">
        <v>242</v>
      </c>
      <c r="L71" s="335" t="s">
        <v>250</v>
      </c>
      <c r="M71" s="356">
        <v>1</v>
      </c>
      <c r="N71" s="330" t="s">
        <v>209</v>
      </c>
      <c r="O71" s="330"/>
      <c r="P71" s="330" t="s">
        <v>181</v>
      </c>
      <c r="Q71" s="345" t="s">
        <v>189</v>
      </c>
      <c r="R71" s="338" t="s">
        <v>190</v>
      </c>
      <c r="S71" s="345"/>
      <c r="T71" s="339">
        <v>1</v>
      </c>
      <c r="U71" s="335" t="s">
        <v>251</v>
      </c>
      <c r="V71" s="349">
        <v>43983</v>
      </c>
      <c r="W71" s="349">
        <v>44196</v>
      </c>
      <c r="X71" s="129">
        <v>44227</v>
      </c>
      <c r="Y71" s="342">
        <v>44286</v>
      </c>
      <c r="Z71" s="343" t="s">
        <v>668</v>
      </c>
      <c r="AA71" s="154">
        <v>0.9</v>
      </c>
      <c r="AB71" s="138">
        <f t="shared" si="51"/>
        <v>0.9</v>
      </c>
      <c r="AC71" s="139">
        <f t="shared" si="53"/>
        <v>0.9</v>
      </c>
      <c r="AD71" s="140" t="str">
        <f t="shared" si="54"/>
        <v>EN TERMINO</v>
      </c>
      <c r="AE71" s="352" t="s">
        <v>689</v>
      </c>
      <c r="AF71" s="137" t="s">
        <v>679</v>
      </c>
      <c r="AG71" s="135" t="str">
        <f>IF(AC71=100%,IF(AC71&gt;100%,"CUMPLIDA","PENDIENTE"),IF(AC71&lt;100%,"INCUMPLIDA","PENDIENTE"))</f>
        <v>INCUMPLIDA</v>
      </c>
      <c r="AH71" s="251"/>
      <c r="AI71" s="251"/>
      <c r="AJ71" s="251"/>
      <c r="AK71" s="282" t="str">
        <f t="shared" si="41"/>
        <v/>
      </c>
      <c r="AL71" s="219" t="str">
        <f t="shared" si="42"/>
        <v/>
      </c>
      <c r="AM71" s="132" t="str">
        <f t="shared" si="43"/>
        <v/>
      </c>
      <c r="AN71" s="251"/>
      <c r="AO71" s="251"/>
      <c r="AP71" s="135" t="str">
        <f t="shared" si="44"/>
        <v>PENDIENTE</v>
      </c>
      <c r="AQ71" s="221"/>
      <c r="AR71" s="255"/>
      <c r="AS71" s="251"/>
      <c r="AT71" s="251"/>
      <c r="AU71" s="251"/>
      <c r="AV71" s="251"/>
      <c r="AW71" s="256"/>
      <c r="AX71" s="251"/>
      <c r="AY71" s="251"/>
      <c r="AZ71" s="221"/>
      <c r="BA71" s="134"/>
      <c r="BB71" s="251"/>
      <c r="BC71" s="157" t="str">
        <f t="shared" si="45"/>
        <v/>
      </c>
      <c r="BD71" s="225" t="str">
        <f t="shared" si="46"/>
        <v/>
      </c>
      <c r="BE71" s="132" t="str">
        <f t="shared" si="47"/>
        <v/>
      </c>
      <c r="BF71" s="235"/>
      <c r="BG71" s="135" t="str">
        <f t="shared" si="48"/>
        <v>PENDIENTE</v>
      </c>
      <c r="BH71" s="146"/>
      <c r="BI71" s="146" t="str">
        <f t="shared" si="49"/>
        <v>ABIERTO</v>
      </c>
      <c r="BJ71" s="146" t="str">
        <f t="shared" si="50"/>
        <v>ABIERTO</v>
      </c>
    </row>
    <row r="72" spans="1:62" ht="35.1" customHeight="1" x14ac:dyDescent="0.2">
      <c r="A72" s="329"/>
      <c r="B72" s="329"/>
      <c r="C72" s="330" t="s">
        <v>81</v>
      </c>
      <c r="D72" s="329"/>
      <c r="E72" s="331"/>
      <c r="F72" s="329"/>
      <c r="G72" s="332">
        <v>25</v>
      </c>
      <c r="H72" s="333" t="s">
        <v>177</v>
      </c>
      <c r="I72" s="334" t="s">
        <v>252</v>
      </c>
      <c r="J72" s="335"/>
      <c r="K72" s="335"/>
      <c r="L72" s="335" t="s">
        <v>187</v>
      </c>
      <c r="M72" s="347">
        <v>1</v>
      </c>
      <c r="N72" s="330" t="s">
        <v>88</v>
      </c>
      <c r="O72" s="330"/>
      <c r="P72" s="330" t="s">
        <v>181</v>
      </c>
      <c r="Q72" s="345" t="s">
        <v>189</v>
      </c>
      <c r="R72" s="338" t="s">
        <v>190</v>
      </c>
      <c r="S72" s="345"/>
      <c r="T72" s="339">
        <v>1</v>
      </c>
      <c r="U72" s="335"/>
      <c r="V72" s="349">
        <v>43891</v>
      </c>
      <c r="W72" s="349">
        <v>44196</v>
      </c>
      <c r="X72" s="129">
        <v>44227</v>
      </c>
      <c r="Y72" s="342">
        <v>44286</v>
      </c>
      <c r="Z72" s="343"/>
      <c r="AA72" s="154">
        <v>0.5</v>
      </c>
      <c r="AB72" s="138">
        <f t="shared" si="51"/>
        <v>0.5</v>
      </c>
      <c r="AC72" s="139">
        <f t="shared" si="53"/>
        <v>0.5</v>
      </c>
      <c r="AD72" s="140" t="str">
        <f t="shared" si="54"/>
        <v>EN TERMINO</v>
      </c>
      <c r="AE72" s="344" t="s">
        <v>690</v>
      </c>
      <c r="AF72" s="137" t="s">
        <v>679</v>
      </c>
      <c r="AG72" s="135" t="str">
        <f t="shared" si="52"/>
        <v>PENDIENTE</v>
      </c>
      <c r="AH72" s="251"/>
      <c r="AI72" s="251"/>
      <c r="AJ72" s="251"/>
      <c r="AK72" s="282" t="str">
        <f t="shared" si="41"/>
        <v/>
      </c>
      <c r="AL72" s="219" t="str">
        <f t="shared" si="42"/>
        <v/>
      </c>
      <c r="AM72" s="132" t="str">
        <f t="shared" si="43"/>
        <v/>
      </c>
      <c r="AN72" s="251"/>
      <c r="AO72" s="251"/>
      <c r="AP72" s="135" t="str">
        <f t="shared" si="44"/>
        <v>PENDIENTE</v>
      </c>
      <c r="AQ72" s="221"/>
      <c r="AR72" s="255"/>
      <c r="AS72" s="251"/>
      <c r="AT72" s="251"/>
      <c r="AU72" s="251"/>
      <c r="AV72" s="251"/>
      <c r="AW72" s="256"/>
      <c r="AX72" s="251"/>
      <c r="AY72" s="251"/>
      <c r="AZ72" s="221"/>
      <c r="BA72" s="134"/>
      <c r="BB72" s="251"/>
      <c r="BC72" s="157" t="str">
        <f t="shared" si="45"/>
        <v/>
      </c>
      <c r="BD72" s="225" t="str">
        <f t="shared" si="46"/>
        <v/>
      </c>
      <c r="BE72" s="132" t="str">
        <f t="shared" si="47"/>
        <v/>
      </c>
      <c r="BF72" s="235"/>
      <c r="BG72" s="135" t="str">
        <f t="shared" si="48"/>
        <v>PENDIENTE</v>
      </c>
      <c r="BH72" s="146"/>
      <c r="BI72" s="146" t="str">
        <f t="shared" si="49"/>
        <v>ABIERTO</v>
      </c>
      <c r="BJ72" s="146" t="str">
        <f t="shared" si="50"/>
        <v>ABIERTO</v>
      </c>
    </row>
    <row r="73" spans="1:62" ht="35.1" customHeight="1" x14ac:dyDescent="0.2">
      <c r="A73" s="329"/>
      <c r="B73" s="329"/>
      <c r="C73" s="330" t="s">
        <v>81</v>
      </c>
      <c r="D73" s="329"/>
      <c r="E73" s="331"/>
      <c r="F73" s="329"/>
      <c r="G73" s="332">
        <v>26</v>
      </c>
      <c r="H73" s="333" t="s">
        <v>177</v>
      </c>
      <c r="I73" s="334" t="s">
        <v>253</v>
      </c>
      <c r="J73" s="335"/>
      <c r="K73" s="335"/>
      <c r="L73" s="335" t="s">
        <v>187</v>
      </c>
      <c r="M73" s="357">
        <v>1</v>
      </c>
      <c r="N73" s="330" t="s">
        <v>88</v>
      </c>
      <c r="O73" s="330"/>
      <c r="P73" s="330" t="s">
        <v>181</v>
      </c>
      <c r="Q73" s="345" t="s">
        <v>189</v>
      </c>
      <c r="R73" s="338" t="s">
        <v>190</v>
      </c>
      <c r="S73" s="345"/>
      <c r="T73" s="339">
        <v>1</v>
      </c>
      <c r="U73" s="335" t="s">
        <v>254</v>
      </c>
      <c r="V73" s="349">
        <v>43983</v>
      </c>
      <c r="W73" s="349">
        <v>44196</v>
      </c>
      <c r="X73" s="129">
        <v>44227</v>
      </c>
      <c r="Y73" s="342">
        <v>44286</v>
      </c>
      <c r="Z73" s="343"/>
      <c r="AA73" s="154"/>
      <c r="AB73" s="138" t="str">
        <f t="shared" si="51"/>
        <v/>
      </c>
      <c r="AC73" s="139" t="str">
        <f t="shared" si="53"/>
        <v/>
      </c>
      <c r="AD73" s="140" t="str">
        <f t="shared" si="54"/>
        <v/>
      </c>
      <c r="AE73" s="344" t="s">
        <v>691</v>
      </c>
      <c r="AF73" s="137" t="s">
        <v>679</v>
      </c>
      <c r="AG73" s="135" t="str">
        <f t="shared" si="52"/>
        <v>PENDIENTE</v>
      </c>
      <c r="AH73" s="251"/>
      <c r="AI73" s="251"/>
      <c r="AJ73" s="251"/>
      <c r="AK73" s="282" t="str">
        <f t="shared" si="41"/>
        <v/>
      </c>
      <c r="AL73" s="219" t="str">
        <f t="shared" si="42"/>
        <v/>
      </c>
      <c r="AM73" s="132" t="str">
        <f t="shared" si="43"/>
        <v/>
      </c>
      <c r="AN73" s="251"/>
      <c r="AO73" s="251"/>
      <c r="AP73" s="135" t="str">
        <f t="shared" si="44"/>
        <v>PENDIENTE</v>
      </c>
      <c r="AQ73" s="221"/>
      <c r="AR73" s="255"/>
      <c r="AS73" s="251"/>
      <c r="AT73" s="251"/>
      <c r="AU73" s="251"/>
      <c r="AV73" s="251"/>
      <c r="AW73" s="256"/>
      <c r="AX73" s="251"/>
      <c r="AY73" s="251"/>
      <c r="AZ73" s="221"/>
      <c r="BA73" s="134"/>
      <c r="BB73" s="251"/>
      <c r="BC73" s="157" t="str">
        <f t="shared" si="45"/>
        <v/>
      </c>
      <c r="BD73" s="225" t="str">
        <f t="shared" si="46"/>
        <v/>
      </c>
      <c r="BE73" s="132" t="str">
        <f t="shared" si="47"/>
        <v/>
      </c>
      <c r="BF73" s="235"/>
      <c r="BG73" s="135" t="str">
        <f t="shared" si="48"/>
        <v>PENDIENTE</v>
      </c>
      <c r="BH73" s="146"/>
      <c r="BI73" s="146" t="str">
        <f t="shared" si="49"/>
        <v>ABIERTO</v>
      </c>
      <c r="BJ73" s="146" t="str">
        <f t="shared" si="50"/>
        <v>ABIERTO</v>
      </c>
    </row>
    <row r="74" spans="1:62" ht="35.1" customHeight="1" x14ac:dyDescent="0.2">
      <c r="A74" s="329"/>
      <c r="B74" s="329"/>
      <c r="C74" s="330" t="s">
        <v>81</v>
      </c>
      <c r="D74" s="329"/>
      <c r="E74" s="331"/>
      <c r="F74" s="329"/>
      <c r="G74" s="332">
        <v>27</v>
      </c>
      <c r="H74" s="333" t="s">
        <v>177</v>
      </c>
      <c r="I74" s="334" t="s">
        <v>255</v>
      </c>
      <c r="J74" s="335"/>
      <c r="K74" s="335"/>
      <c r="L74" s="335" t="s">
        <v>187</v>
      </c>
      <c r="M74" s="357">
        <v>1</v>
      </c>
      <c r="N74" s="330" t="s">
        <v>88</v>
      </c>
      <c r="O74" s="330"/>
      <c r="P74" s="330" t="s">
        <v>181</v>
      </c>
      <c r="Q74" s="345" t="s">
        <v>189</v>
      </c>
      <c r="R74" s="338" t="s">
        <v>190</v>
      </c>
      <c r="S74" s="345"/>
      <c r="T74" s="339">
        <v>1</v>
      </c>
      <c r="U74" s="335"/>
      <c r="V74" s="349">
        <v>43983</v>
      </c>
      <c r="W74" s="349">
        <v>44196</v>
      </c>
      <c r="X74" s="129">
        <v>44227</v>
      </c>
      <c r="Y74" s="342">
        <v>44286</v>
      </c>
      <c r="Z74" s="343"/>
      <c r="AA74" s="154"/>
      <c r="AB74" s="138" t="str">
        <f t="shared" si="51"/>
        <v/>
      </c>
      <c r="AC74" s="139" t="str">
        <f t="shared" si="53"/>
        <v/>
      </c>
      <c r="AD74" s="140" t="str">
        <f t="shared" si="54"/>
        <v/>
      </c>
      <c r="AE74" s="344" t="s">
        <v>691</v>
      </c>
      <c r="AF74" s="137" t="s">
        <v>679</v>
      </c>
      <c r="AG74" s="135" t="str">
        <f t="shared" si="52"/>
        <v>PENDIENTE</v>
      </c>
      <c r="AH74" s="251"/>
      <c r="AI74" s="251"/>
      <c r="AJ74" s="251"/>
      <c r="AK74" s="282" t="str">
        <f t="shared" si="41"/>
        <v/>
      </c>
      <c r="AL74" s="219" t="str">
        <f t="shared" si="42"/>
        <v/>
      </c>
      <c r="AM74" s="132" t="str">
        <f t="shared" si="43"/>
        <v/>
      </c>
      <c r="AN74" s="251"/>
      <c r="AO74" s="251"/>
      <c r="AP74" s="135" t="str">
        <f t="shared" si="44"/>
        <v>PENDIENTE</v>
      </c>
      <c r="AQ74" s="221"/>
      <c r="AR74" s="255"/>
      <c r="AS74" s="251"/>
      <c r="AT74" s="251"/>
      <c r="AU74" s="251"/>
      <c r="AV74" s="251"/>
      <c r="AW74" s="256"/>
      <c r="AX74" s="251"/>
      <c r="AY74" s="251"/>
      <c r="AZ74" s="221"/>
      <c r="BA74" s="134"/>
      <c r="BB74" s="251"/>
      <c r="BC74" s="157" t="str">
        <f t="shared" si="45"/>
        <v/>
      </c>
      <c r="BD74" s="225" t="str">
        <f t="shared" si="46"/>
        <v/>
      </c>
      <c r="BE74" s="132" t="str">
        <f t="shared" si="47"/>
        <v/>
      </c>
      <c r="BF74" s="235"/>
      <c r="BG74" s="135" t="str">
        <f t="shared" si="48"/>
        <v>PENDIENTE</v>
      </c>
      <c r="BH74" s="146"/>
      <c r="BI74" s="146" t="str">
        <f t="shared" si="49"/>
        <v>ABIERTO</v>
      </c>
      <c r="BJ74" s="146" t="str">
        <f t="shared" si="50"/>
        <v>ABIERTO</v>
      </c>
    </row>
    <row r="75" spans="1:62" ht="35.1" customHeight="1" x14ac:dyDescent="0.2">
      <c r="A75" s="329"/>
      <c r="B75" s="329"/>
      <c r="C75" s="330" t="s">
        <v>81</v>
      </c>
      <c r="D75" s="329"/>
      <c r="E75" s="331"/>
      <c r="F75" s="329"/>
      <c r="G75" s="332">
        <v>28</v>
      </c>
      <c r="H75" s="333" t="s">
        <v>177</v>
      </c>
      <c r="I75" s="334" t="s">
        <v>256</v>
      </c>
      <c r="J75" s="335"/>
      <c r="K75" s="335"/>
      <c r="L75" s="335"/>
      <c r="M75" s="357"/>
      <c r="N75" s="330" t="s">
        <v>88</v>
      </c>
      <c r="O75" s="330"/>
      <c r="P75" s="330" t="s">
        <v>181</v>
      </c>
      <c r="Q75" s="345" t="s">
        <v>189</v>
      </c>
      <c r="R75" s="338" t="s">
        <v>190</v>
      </c>
      <c r="S75" s="345"/>
      <c r="T75" s="339">
        <v>1</v>
      </c>
      <c r="U75" s="335"/>
      <c r="V75" s="349"/>
      <c r="W75" s="349">
        <v>44196</v>
      </c>
      <c r="X75" s="129">
        <v>44227</v>
      </c>
      <c r="Y75" s="342">
        <v>44286</v>
      </c>
      <c r="Z75" s="343"/>
      <c r="AA75" s="154"/>
      <c r="AB75" s="138" t="str">
        <f t="shared" si="51"/>
        <v/>
      </c>
      <c r="AC75" s="139" t="str">
        <f t="shared" si="53"/>
        <v/>
      </c>
      <c r="AD75" s="140" t="str">
        <f t="shared" si="54"/>
        <v/>
      </c>
      <c r="AE75" s="344" t="s">
        <v>691</v>
      </c>
      <c r="AF75" s="137" t="s">
        <v>679</v>
      </c>
      <c r="AG75" s="135" t="str">
        <f t="shared" si="52"/>
        <v>PENDIENTE</v>
      </c>
      <c r="AH75" s="251"/>
      <c r="AI75" s="251"/>
      <c r="AJ75" s="251"/>
      <c r="AK75" s="282" t="str">
        <f t="shared" si="41"/>
        <v/>
      </c>
      <c r="AL75" s="219" t="str">
        <f t="shared" si="42"/>
        <v/>
      </c>
      <c r="AM75" s="132" t="str">
        <f t="shared" si="43"/>
        <v/>
      </c>
      <c r="AN75" s="251"/>
      <c r="AO75" s="251"/>
      <c r="AP75" s="135" t="str">
        <f t="shared" si="44"/>
        <v>PENDIENTE</v>
      </c>
      <c r="AQ75" s="221"/>
      <c r="AR75" s="255"/>
      <c r="AS75" s="251"/>
      <c r="AT75" s="251"/>
      <c r="AU75" s="251"/>
      <c r="AV75" s="251"/>
      <c r="AW75" s="256"/>
      <c r="AX75" s="251"/>
      <c r="AY75" s="251"/>
      <c r="AZ75" s="221"/>
      <c r="BA75" s="134"/>
      <c r="BB75" s="251"/>
      <c r="BC75" s="157" t="str">
        <f t="shared" si="45"/>
        <v/>
      </c>
      <c r="BD75" s="225" t="str">
        <f t="shared" si="46"/>
        <v/>
      </c>
      <c r="BE75" s="132" t="str">
        <f t="shared" si="47"/>
        <v/>
      </c>
      <c r="BF75" s="235"/>
      <c r="BG75" s="135" t="str">
        <f t="shared" si="48"/>
        <v>PENDIENTE</v>
      </c>
      <c r="BH75" s="146"/>
      <c r="BI75" s="146" t="str">
        <f t="shared" si="49"/>
        <v>ABIERTO</v>
      </c>
      <c r="BJ75" s="146" t="str">
        <f t="shared" si="50"/>
        <v>ABIERTO</v>
      </c>
    </row>
    <row r="76" spans="1:62" ht="35.1" customHeight="1" x14ac:dyDescent="0.2">
      <c r="A76" s="329"/>
      <c r="B76" s="329"/>
      <c r="C76" s="330" t="s">
        <v>81</v>
      </c>
      <c r="D76" s="329"/>
      <c r="E76" s="331"/>
      <c r="F76" s="329"/>
      <c r="G76" s="332">
        <v>29</v>
      </c>
      <c r="H76" s="333" t="s">
        <v>177</v>
      </c>
      <c r="I76" s="334" t="s">
        <v>257</v>
      </c>
      <c r="J76" s="335"/>
      <c r="K76" s="335"/>
      <c r="L76" s="335" t="s">
        <v>187</v>
      </c>
      <c r="M76" s="358">
        <v>1</v>
      </c>
      <c r="N76" s="330" t="s">
        <v>88</v>
      </c>
      <c r="O76" s="330"/>
      <c r="P76" s="330" t="s">
        <v>181</v>
      </c>
      <c r="Q76" s="345" t="s">
        <v>189</v>
      </c>
      <c r="R76" s="338" t="s">
        <v>190</v>
      </c>
      <c r="S76" s="338"/>
      <c r="T76" s="339">
        <v>1</v>
      </c>
      <c r="U76" s="335"/>
      <c r="V76" s="349">
        <v>43983</v>
      </c>
      <c r="W76" s="349">
        <v>44196</v>
      </c>
      <c r="X76" s="129">
        <v>44227</v>
      </c>
      <c r="Y76" s="342">
        <v>44286</v>
      </c>
      <c r="Z76" s="343"/>
      <c r="AA76" s="154"/>
      <c r="AB76" s="138" t="str">
        <f t="shared" si="51"/>
        <v/>
      </c>
      <c r="AC76" s="139" t="str">
        <f t="shared" si="53"/>
        <v/>
      </c>
      <c r="AD76" s="140" t="str">
        <f t="shared" si="54"/>
        <v/>
      </c>
      <c r="AE76" s="344" t="s">
        <v>692</v>
      </c>
      <c r="AF76" s="137" t="s">
        <v>679</v>
      </c>
      <c r="AG76" s="135" t="str">
        <f t="shared" si="52"/>
        <v>PENDIENTE</v>
      </c>
      <c r="AH76" s="251"/>
      <c r="AI76" s="251"/>
      <c r="AJ76" s="251"/>
      <c r="AK76" s="282" t="str">
        <f t="shared" si="41"/>
        <v/>
      </c>
      <c r="AL76" s="219" t="str">
        <f t="shared" si="42"/>
        <v/>
      </c>
      <c r="AM76" s="132" t="str">
        <f t="shared" si="43"/>
        <v/>
      </c>
      <c r="AN76" s="251"/>
      <c r="AO76" s="251"/>
      <c r="AP76" s="135" t="str">
        <f t="shared" si="44"/>
        <v>PENDIENTE</v>
      </c>
      <c r="AQ76" s="221"/>
      <c r="AR76" s="255"/>
      <c r="AS76" s="251"/>
      <c r="AT76" s="251"/>
      <c r="AU76" s="251"/>
      <c r="AV76" s="251"/>
      <c r="AW76" s="256"/>
      <c r="AX76" s="251"/>
      <c r="AY76" s="251"/>
      <c r="AZ76" s="221"/>
      <c r="BA76" s="134"/>
      <c r="BB76" s="251"/>
      <c r="BC76" s="157" t="str">
        <f t="shared" si="45"/>
        <v/>
      </c>
      <c r="BD76" s="225" t="str">
        <f t="shared" si="46"/>
        <v/>
      </c>
      <c r="BE76" s="132" t="str">
        <f t="shared" si="47"/>
        <v/>
      </c>
      <c r="BF76" s="235"/>
      <c r="BG76" s="135" t="str">
        <f t="shared" si="48"/>
        <v>PENDIENTE</v>
      </c>
      <c r="BH76" s="146"/>
      <c r="BI76" s="146" t="str">
        <f t="shared" si="49"/>
        <v>ABIERTO</v>
      </c>
      <c r="BJ76" s="146" t="str">
        <f t="shared" si="50"/>
        <v>ABIERTO</v>
      </c>
    </row>
    <row r="77" spans="1:62" ht="35.1" customHeight="1" x14ac:dyDescent="0.2">
      <c r="A77" s="329"/>
      <c r="B77" s="329"/>
      <c r="C77" s="330" t="s">
        <v>81</v>
      </c>
      <c r="D77" s="329"/>
      <c r="E77" s="331"/>
      <c r="F77" s="329"/>
      <c r="G77" s="332">
        <v>30</v>
      </c>
      <c r="H77" s="333" t="s">
        <v>177</v>
      </c>
      <c r="I77" s="334" t="s">
        <v>258</v>
      </c>
      <c r="J77" s="335" t="s">
        <v>259</v>
      </c>
      <c r="K77" s="335" t="s">
        <v>260</v>
      </c>
      <c r="L77" s="335" t="s">
        <v>187</v>
      </c>
      <c r="M77" s="356">
        <v>1</v>
      </c>
      <c r="N77" s="330" t="s">
        <v>88</v>
      </c>
      <c r="O77" s="330"/>
      <c r="P77" s="330" t="s">
        <v>181</v>
      </c>
      <c r="Q77" s="345" t="s">
        <v>189</v>
      </c>
      <c r="R77" s="338" t="s">
        <v>190</v>
      </c>
      <c r="S77" s="359"/>
      <c r="T77" s="339">
        <v>1</v>
      </c>
      <c r="U77" s="345" t="s">
        <v>261</v>
      </c>
      <c r="V77" s="349">
        <v>43983</v>
      </c>
      <c r="W77" s="349">
        <v>44196</v>
      </c>
      <c r="X77" s="129">
        <v>44227</v>
      </c>
      <c r="Y77" s="342">
        <v>44286</v>
      </c>
      <c r="Z77" s="343" t="s">
        <v>669</v>
      </c>
      <c r="AA77" s="154">
        <v>0.2</v>
      </c>
      <c r="AB77" s="138">
        <f t="shared" si="51"/>
        <v>0.2</v>
      </c>
      <c r="AC77" s="139">
        <f t="shared" si="53"/>
        <v>0.2</v>
      </c>
      <c r="AD77" s="140" t="str">
        <f t="shared" si="54"/>
        <v>ALERTA</v>
      </c>
      <c r="AE77" s="344" t="s">
        <v>693</v>
      </c>
      <c r="AF77" s="137" t="s">
        <v>679</v>
      </c>
      <c r="AG77" s="135" t="str">
        <f t="shared" si="52"/>
        <v>INCUMPLIDA</v>
      </c>
      <c r="AH77" s="251"/>
      <c r="AI77" s="251"/>
      <c r="AJ77" s="251"/>
      <c r="AK77" s="282" t="str">
        <f t="shared" si="41"/>
        <v/>
      </c>
      <c r="AL77" s="219" t="str">
        <f t="shared" si="42"/>
        <v/>
      </c>
      <c r="AM77" s="132" t="str">
        <f t="shared" si="43"/>
        <v/>
      </c>
      <c r="AN77" s="251"/>
      <c r="AO77" s="251"/>
      <c r="AP77" s="135" t="str">
        <f t="shared" si="44"/>
        <v>PENDIENTE</v>
      </c>
      <c r="AQ77" s="221"/>
      <c r="AR77" s="255"/>
      <c r="AS77" s="251"/>
      <c r="AT77" s="251"/>
      <c r="AU77" s="251"/>
      <c r="AV77" s="251"/>
      <c r="AW77" s="256"/>
      <c r="AX77" s="251"/>
      <c r="AY77" s="251"/>
      <c r="AZ77" s="221"/>
      <c r="BA77" s="134"/>
      <c r="BB77" s="251"/>
      <c r="BC77" s="157" t="str">
        <f t="shared" si="45"/>
        <v/>
      </c>
      <c r="BD77" s="225" t="str">
        <f t="shared" si="46"/>
        <v/>
      </c>
      <c r="BE77" s="132" t="str">
        <f t="shared" si="47"/>
        <v/>
      </c>
      <c r="BF77" s="235"/>
      <c r="BG77" s="135" t="str">
        <f t="shared" si="48"/>
        <v>PENDIENTE</v>
      </c>
      <c r="BH77" s="146"/>
      <c r="BI77" s="146" t="str">
        <f t="shared" si="49"/>
        <v>ABIERTO</v>
      </c>
      <c r="BJ77" s="146" t="str">
        <f t="shared" si="50"/>
        <v>ABIERTO</v>
      </c>
    </row>
    <row r="78" spans="1:62" ht="35.1" customHeight="1" x14ac:dyDescent="0.2">
      <c r="A78" s="329"/>
      <c r="B78" s="329"/>
      <c r="C78" s="330" t="s">
        <v>81</v>
      </c>
      <c r="D78" s="329"/>
      <c r="E78" s="331"/>
      <c r="F78" s="329"/>
      <c r="G78" s="332">
        <v>31</v>
      </c>
      <c r="H78" s="333" t="s">
        <v>177</v>
      </c>
      <c r="I78" s="334" t="s">
        <v>262</v>
      </c>
      <c r="J78" s="335"/>
      <c r="K78" s="335"/>
      <c r="L78" s="335" t="s">
        <v>187</v>
      </c>
      <c r="M78" s="347">
        <v>1</v>
      </c>
      <c r="N78" s="330" t="s">
        <v>88</v>
      </c>
      <c r="O78" s="330"/>
      <c r="P78" s="330" t="s">
        <v>181</v>
      </c>
      <c r="Q78" s="360"/>
      <c r="R78" s="360"/>
      <c r="S78" s="360"/>
      <c r="T78" s="339">
        <v>1</v>
      </c>
      <c r="U78" s="335" t="s">
        <v>263</v>
      </c>
      <c r="V78" s="340">
        <v>43887</v>
      </c>
      <c r="W78" s="340">
        <v>44196</v>
      </c>
      <c r="X78" s="341">
        <v>44227</v>
      </c>
      <c r="Y78" s="342">
        <v>44286</v>
      </c>
      <c r="Z78" s="343"/>
      <c r="AA78" s="154">
        <v>0.2</v>
      </c>
      <c r="AB78" s="138">
        <f t="shared" si="51"/>
        <v>0.2</v>
      </c>
      <c r="AC78" s="139">
        <f t="shared" si="53"/>
        <v>0.2</v>
      </c>
      <c r="AD78" s="140" t="str">
        <f t="shared" si="54"/>
        <v>ALERTA</v>
      </c>
      <c r="AE78" s="344" t="s">
        <v>693</v>
      </c>
      <c r="AF78" s="137" t="s">
        <v>679</v>
      </c>
      <c r="AG78" s="135" t="str">
        <f t="shared" si="52"/>
        <v>INCUMPLIDA</v>
      </c>
      <c r="AH78" s="251"/>
      <c r="AI78" s="251"/>
      <c r="AJ78" s="251"/>
      <c r="AK78" s="282" t="str">
        <f t="shared" si="41"/>
        <v/>
      </c>
      <c r="AL78" s="219" t="str">
        <f t="shared" si="42"/>
        <v/>
      </c>
      <c r="AM78" s="132" t="str">
        <f t="shared" si="43"/>
        <v/>
      </c>
      <c r="AN78" s="251"/>
      <c r="AO78" s="251"/>
      <c r="AP78" s="135" t="str">
        <f t="shared" si="44"/>
        <v>PENDIENTE</v>
      </c>
      <c r="AQ78" s="221"/>
      <c r="AR78" s="255"/>
      <c r="AS78" s="251"/>
      <c r="AT78" s="251"/>
      <c r="AU78" s="251"/>
      <c r="AV78" s="251"/>
      <c r="AW78" s="256"/>
      <c r="AX78" s="251"/>
      <c r="AY78" s="251"/>
      <c r="AZ78" s="221"/>
      <c r="BA78" s="134"/>
      <c r="BB78" s="251"/>
      <c r="BC78" s="157" t="str">
        <f t="shared" si="45"/>
        <v/>
      </c>
      <c r="BD78" s="225" t="str">
        <f t="shared" si="46"/>
        <v/>
      </c>
      <c r="BE78" s="132" t="str">
        <f t="shared" si="47"/>
        <v/>
      </c>
      <c r="BF78" s="235"/>
      <c r="BG78" s="135" t="str">
        <f t="shared" si="48"/>
        <v>PENDIENTE</v>
      </c>
      <c r="BH78" s="146"/>
      <c r="BI78" s="146" t="str">
        <f t="shared" si="49"/>
        <v>ABIERTO</v>
      </c>
      <c r="BJ78" s="146" t="str">
        <f t="shared" si="50"/>
        <v>ABIERTO</v>
      </c>
    </row>
    <row r="79" spans="1:62" ht="35.1" customHeight="1" x14ac:dyDescent="0.2">
      <c r="A79" s="329"/>
      <c r="B79" s="329"/>
      <c r="C79" s="330" t="s">
        <v>81</v>
      </c>
      <c r="D79" s="329"/>
      <c r="E79" s="331"/>
      <c r="F79" s="329"/>
      <c r="G79" s="332">
        <v>32</v>
      </c>
      <c r="H79" s="333" t="s">
        <v>177</v>
      </c>
      <c r="I79" s="334" t="s">
        <v>264</v>
      </c>
      <c r="J79" s="335"/>
      <c r="K79" s="335"/>
      <c r="L79" s="335" t="s">
        <v>187</v>
      </c>
      <c r="M79" s="347">
        <v>1</v>
      </c>
      <c r="N79" s="330" t="s">
        <v>88</v>
      </c>
      <c r="O79" s="330"/>
      <c r="P79" s="330" t="s">
        <v>181</v>
      </c>
      <c r="Q79" s="345" t="s">
        <v>189</v>
      </c>
      <c r="R79" s="338" t="s">
        <v>190</v>
      </c>
      <c r="S79" s="345"/>
      <c r="T79" s="339">
        <v>1</v>
      </c>
      <c r="U79" s="335"/>
      <c r="V79" s="340">
        <v>43887</v>
      </c>
      <c r="W79" s="340">
        <v>44196</v>
      </c>
      <c r="X79" s="341">
        <v>44196</v>
      </c>
      <c r="Y79" s="342">
        <v>44286</v>
      </c>
      <c r="Z79" s="343"/>
      <c r="AA79" s="154">
        <v>0.2</v>
      </c>
      <c r="AB79" s="138">
        <f t="shared" si="51"/>
        <v>0.2</v>
      </c>
      <c r="AC79" s="139">
        <f t="shared" si="53"/>
        <v>0.2</v>
      </c>
      <c r="AD79" s="140" t="str">
        <f t="shared" si="54"/>
        <v>ALERTA</v>
      </c>
      <c r="AE79" s="344" t="s">
        <v>693</v>
      </c>
      <c r="AF79" s="137" t="s">
        <v>679</v>
      </c>
      <c r="AG79" s="135" t="str">
        <f t="shared" si="52"/>
        <v>INCUMPLIDA</v>
      </c>
      <c r="AH79" s="251"/>
      <c r="AI79" s="251"/>
      <c r="AJ79" s="251"/>
      <c r="AK79" s="282" t="str">
        <f t="shared" si="41"/>
        <v/>
      </c>
      <c r="AL79" s="219" t="str">
        <f t="shared" si="42"/>
        <v/>
      </c>
      <c r="AM79" s="132" t="str">
        <f t="shared" si="43"/>
        <v/>
      </c>
      <c r="AN79" s="251"/>
      <c r="AO79" s="251"/>
      <c r="AP79" s="135" t="str">
        <f t="shared" si="44"/>
        <v>PENDIENTE</v>
      </c>
      <c r="AQ79" s="221"/>
      <c r="AR79" s="255"/>
      <c r="AS79" s="251"/>
      <c r="AT79" s="251"/>
      <c r="AU79" s="251"/>
      <c r="AV79" s="251"/>
      <c r="AW79" s="256"/>
      <c r="AX79" s="251"/>
      <c r="AY79" s="251"/>
      <c r="AZ79" s="221"/>
      <c r="BA79" s="134"/>
      <c r="BB79" s="251"/>
      <c r="BC79" s="157" t="str">
        <f t="shared" si="45"/>
        <v/>
      </c>
      <c r="BD79" s="225" t="str">
        <f t="shared" si="46"/>
        <v/>
      </c>
      <c r="BE79" s="132" t="str">
        <f t="shared" si="47"/>
        <v/>
      </c>
      <c r="BF79" s="235"/>
      <c r="BG79" s="135" t="str">
        <f t="shared" si="48"/>
        <v>PENDIENTE</v>
      </c>
      <c r="BH79" s="146"/>
      <c r="BI79" s="146" t="str">
        <f t="shared" si="49"/>
        <v>ABIERTO</v>
      </c>
      <c r="BJ79" s="146" t="str">
        <f t="shared" si="50"/>
        <v>ABIERTO</v>
      </c>
    </row>
    <row r="80" spans="1:62" ht="35.1" customHeight="1" x14ac:dyDescent="0.2">
      <c r="A80" s="329"/>
      <c r="B80" s="329"/>
      <c r="C80" s="330" t="s">
        <v>81</v>
      </c>
      <c r="D80" s="329"/>
      <c r="E80" s="331"/>
      <c r="F80" s="329"/>
      <c r="G80" s="332">
        <v>33</v>
      </c>
      <c r="H80" s="333" t="s">
        <v>177</v>
      </c>
      <c r="I80" s="334" t="s">
        <v>265</v>
      </c>
      <c r="J80" s="335"/>
      <c r="K80" s="335"/>
      <c r="L80" s="335" t="s">
        <v>187</v>
      </c>
      <c r="M80" s="347">
        <v>1</v>
      </c>
      <c r="N80" s="330" t="s">
        <v>88</v>
      </c>
      <c r="O80" s="330"/>
      <c r="P80" s="330" t="s">
        <v>181</v>
      </c>
      <c r="Q80" s="345" t="s">
        <v>189</v>
      </c>
      <c r="R80" s="338" t="s">
        <v>190</v>
      </c>
      <c r="S80" s="345"/>
      <c r="T80" s="339">
        <v>1</v>
      </c>
      <c r="U80" s="335"/>
      <c r="V80" s="340">
        <v>43887</v>
      </c>
      <c r="W80" s="340">
        <v>44196</v>
      </c>
      <c r="X80" s="341">
        <v>44196</v>
      </c>
      <c r="Y80" s="342">
        <v>44286</v>
      </c>
      <c r="Z80" s="343"/>
      <c r="AA80" s="154">
        <v>0.2</v>
      </c>
      <c r="AB80" s="138">
        <f t="shared" si="51"/>
        <v>0.2</v>
      </c>
      <c r="AC80" s="139">
        <f t="shared" si="53"/>
        <v>0.2</v>
      </c>
      <c r="AD80" s="140" t="str">
        <f t="shared" si="54"/>
        <v>ALERTA</v>
      </c>
      <c r="AE80" s="344" t="s">
        <v>693</v>
      </c>
      <c r="AF80" s="137" t="s">
        <v>679</v>
      </c>
      <c r="AG80" s="135" t="str">
        <f t="shared" si="52"/>
        <v>INCUMPLIDA</v>
      </c>
      <c r="AH80" s="251"/>
      <c r="AI80" s="251"/>
      <c r="AJ80" s="251"/>
      <c r="AK80" s="282" t="str">
        <f t="shared" si="41"/>
        <v/>
      </c>
      <c r="AL80" s="219" t="str">
        <f t="shared" si="42"/>
        <v/>
      </c>
      <c r="AM80" s="132" t="str">
        <f t="shared" si="43"/>
        <v/>
      </c>
      <c r="AN80" s="251"/>
      <c r="AO80" s="251"/>
      <c r="AP80" s="135" t="str">
        <f t="shared" si="44"/>
        <v>PENDIENTE</v>
      </c>
      <c r="AQ80" s="221"/>
      <c r="AR80" s="255"/>
      <c r="AS80" s="251"/>
      <c r="AT80" s="251"/>
      <c r="AU80" s="251"/>
      <c r="AV80" s="251"/>
      <c r="AW80" s="256"/>
      <c r="AX80" s="251"/>
      <c r="AY80" s="251"/>
      <c r="AZ80" s="221"/>
      <c r="BA80" s="134"/>
      <c r="BB80" s="251"/>
      <c r="BC80" s="157" t="str">
        <f t="shared" si="45"/>
        <v/>
      </c>
      <c r="BD80" s="225" t="str">
        <f t="shared" si="46"/>
        <v/>
      </c>
      <c r="BE80" s="132" t="str">
        <f t="shared" si="47"/>
        <v/>
      </c>
      <c r="BF80" s="235"/>
      <c r="BG80" s="135" t="str">
        <f t="shared" si="48"/>
        <v>PENDIENTE</v>
      </c>
      <c r="BH80" s="146"/>
      <c r="BI80" s="146" t="str">
        <f t="shared" si="49"/>
        <v>ABIERTO</v>
      </c>
      <c r="BJ80" s="146" t="str">
        <f t="shared" si="50"/>
        <v>ABIERTO</v>
      </c>
    </row>
    <row r="81" spans="1:62" ht="35.1" customHeight="1" x14ac:dyDescent="0.2">
      <c r="A81" s="329"/>
      <c r="B81" s="329"/>
      <c r="C81" s="330" t="s">
        <v>81</v>
      </c>
      <c r="D81" s="329"/>
      <c r="E81" s="331"/>
      <c r="F81" s="329"/>
      <c r="G81" s="332">
        <v>34</v>
      </c>
      <c r="H81" s="333" t="s">
        <v>177</v>
      </c>
      <c r="I81" s="334" t="s">
        <v>266</v>
      </c>
      <c r="J81" s="335"/>
      <c r="K81" s="335"/>
      <c r="L81" s="335" t="s">
        <v>187</v>
      </c>
      <c r="M81" s="347">
        <v>1</v>
      </c>
      <c r="N81" s="330" t="s">
        <v>88</v>
      </c>
      <c r="O81" s="330"/>
      <c r="P81" s="330" t="s">
        <v>181</v>
      </c>
      <c r="Q81" s="345" t="s">
        <v>189</v>
      </c>
      <c r="R81" s="338" t="s">
        <v>190</v>
      </c>
      <c r="S81" s="345"/>
      <c r="T81" s="339">
        <v>1</v>
      </c>
      <c r="U81" s="335"/>
      <c r="V81" s="340">
        <v>43983</v>
      </c>
      <c r="W81" s="340">
        <v>44196</v>
      </c>
      <c r="X81" s="341">
        <v>44196</v>
      </c>
      <c r="Y81" s="342">
        <v>44286</v>
      </c>
      <c r="Z81" s="343"/>
      <c r="AA81" s="154">
        <v>0.2</v>
      </c>
      <c r="AB81" s="138">
        <f t="shared" si="51"/>
        <v>0.2</v>
      </c>
      <c r="AC81" s="139">
        <f t="shared" si="53"/>
        <v>0.2</v>
      </c>
      <c r="AD81" s="140" t="str">
        <f t="shared" si="54"/>
        <v>ALERTA</v>
      </c>
      <c r="AE81" s="344" t="s">
        <v>693</v>
      </c>
      <c r="AF81" s="137" t="s">
        <v>679</v>
      </c>
      <c r="AG81" s="135" t="str">
        <f t="shared" si="52"/>
        <v>INCUMPLIDA</v>
      </c>
      <c r="AH81" s="251"/>
      <c r="AI81" s="251"/>
      <c r="AJ81" s="251"/>
      <c r="AK81" s="282" t="str">
        <f t="shared" si="41"/>
        <v/>
      </c>
      <c r="AL81" s="219" t="str">
        <f t="shared" si="42"/>
        <v/>
      </c>
      <c r="AM81" s="132" t="str">
        <f t="shared" si="43"/>
        <v/>
      </c>
      <c r="AN81" s="251"/>
      <c r="AO81" s="251"/>
      <c r="AP81" s="135" t="str">
        <f t="shared" si="44"/>
        <v>PENDIENTE</v>
      </c>
      <c r="AQ81" s="221"/>
      <c r="AR81" s="255"/>
      <c r="AS81" s="251"/>
      <c r="AT81" s="251"/>
      <c r="AU81" s="251"/>
      <c r="AV81" s="251"/>
      <c r="AW81" s="256"/>
      <c r="AX81" s="251"/>
      <c r="AY81" s="251"/>
      <c r="AZ81" s="221"/>
      <c r="BA81" s="134"/>
      <c r="BB81" s="251"/>
      <c r="BC81" s="157" t="str">
        <f t="shared" si="45"/>
        <v/>
      </c>
      <c r="BD81" s="225" t="str">
        <f t="shared" si="46"/>
        <v/>
      </c>
      <c r="BE81" s="132" t="str">
        <f t="shared" si="47"/>
        <v/>
      </c>
      <c r="BF81" s="235"/>
      <c r="BG81" s="135" t="str">
        <f t="shared" si="48"/>
        <v>PENDIENTE</v>
      </c>
      <c r="BH81" s="146"/>
      <c r="BI81" s="146" t="str">
        <f t="shared" si="49"/>
        <v>ABIERTO</v>
      </c>
      <c r="BJ81" s="146" t="str">
        <f t="shared" si="50"/>
        <v>ABIERTO</v>
      </c>
    </row>
    <row r="82" spans="1:62" ht="35.1" customHeight="1" x14ac:dyDescent="0.25">
      <c r="A82" s="329"/>
      <c r="B82" s="329"/>
      <c r="C82" s="330" t="s">
        <v>81</v>
      </c>
      <c r="D82" s="329"/>
      <c r="E82" s="331"/>
      <c r="F82" s="329"/>
      <c r="G82" s="332">
        <v>35</v>
      </c>
      <c r="H82" s="333" t="s">
        <v>177</v>
      </c>
      <c r="I82" s="334" t="s">
        <v>267</v>
      </c>
      <c r="J82" s="335"/>
      <c r="K82" s="335"/>
      <c r="L82" s="335" t="s">
        <v>187</v>
      </c>
      <c r="M82" s="347">
        <v>1</v>
      </c>
      <c r="N82" s="330" t="s">
        <v>88</v>
      </c>
      <c r="O82" s="330"/>
      <c r="P82" s="330" t="s">
        <v>181</v>
      </c>
      <c r="Q82" s="345" t="s">
        <v>189</v>
      </c>
      <c r="R82" s="338" t="s">
        <v>190</v>
      </c>
      <c r="S82" s="361"/>
      <c r="T82" s="339">
        <v>1</v>
      </c>
      <c r="U82" s="335"/>
      <c r="V82" s="340">
        <v>43983</v>
      </c>
      <c r="W82" s="340">
        <v>44196</v>
      </c>
      <c r="X82" s="341">
        <v>44196</v>
      </c>
      <c r="Y82" s="342">
        <v>44286</v>
      </c>
      <c r="Z82" s="343"/>
      <c r="AA82" s="154">
        <v>0.2</v>
      </c>
      <c r="AB82" s="138">
        <f t="shared" si="51"/>
        <v>0.2</v>
      </c>
      <c r="AC82" s="139">
        <f t="shared" si="53"/>
        <v>0.2</v>
      </c>
      <c r="AD82" s="140" t="str">
        <f t="shared" si="54"/>
        <v>ALERTA</v>
      </c>
      <c r="AE82" s="344" t="s">
        <v>693</v>
      </c>
      <c r="AF82" s="137" t="s">
        <v>679</v>
      </c>
      <c r="AG82" s="135" t="str">
        <f t="shared" si="52"/>
        <v>INCUMPLIDA</v>
      </c>
      <c r="AH82" s="251"/>
      <c r="AI82" s="251"/>
      <c r="AJ82" s="251"/>
      <c r="AK82" s="282" t="str">
        <f t="shared" si="41"/>
        <v/>
      </c>
      <c r="AL82" s="219" t="str">
        <f t="shared" si="42"/>
        <v/>
      </c>
      <c r="AM82" s="132" t="str">
        <f t="shared" si="43"/>
        <v/>
      </c>
      <c r="AN82" s="251"/>
      <c r="AO82" s="251"/>
      <c r="AP82" s="135" t="str">
        <f t="shared" si="44"/>
        <v>PENDIENTE</v>
      </c>
      <c r="AQ82" s="221"/>
      <c r="AR82" s="255"/>
      <c r="AS82" s="251"/>
      <c r="AT82" s="251"/>
      <c r="AU82" s="251"/>
      <c r="AV82" s="251"/>
      <c r="AW82" s="256"/>
      <c r="AX82" s="251"/>
      <c r="AY82" s="251"/>
      <c r="AZ82" s="221"/>
      <c r="BA82" s="134"/>
      <c r="BB82" s="251"/>
      <c r="BC82" s="157" t="str">
        <f t="shared" si="45"/>
        <v/>
      </c>
      <c r="BD82" s="225" t="str">
        <f t="shared" si="46"/>
        <v/>
      </c>
      <c r="BE82" s="132" t="str">
        <f t="shared" si="47"/>
        <v/>
      </c>
      <c r="BF82" s="235"/>
      <c r="BG82" s="135" t="str">
        <f t="shared" si="48"/>
        <v>PENDIENTE</v>
      </c>
      <c r="BH82" s="146"/>
      <c r="BI82" s="146" t="str">
        <f t="shared" si="49"/>
        <v>ABIERTO</v>
      </c>
      <c r="BJ82" s="146" t="str">
        <f t="shared" si="50"/>
        <v>ABIERTO</v>
      </c>
    </row>
    <row r="83" spans="1:62" ht="35.1" customHeight="1" x14ac:dyDescent="0.2">
      <c r="A83" s="329"/>
      <c r="B83" s="329"/>
      <c r="C83" s="330" t="s">
        <v>81</v>
      </c>
      <c r="D83" s="329"/>
      <c r="E83" s="331"/>
      <c r="F83" s="329"/>
      <c r="G83" s="332">
        <v>36</v>
      </c>
      <c r="H83" s="333" t="s">
        <v>177</v>
      </c>
      <c r="I83" s="334" t="s">
        <v>268</v>
      </c>
      <c r="J83" s="335"/>
      <c r="K83" s="335"/>
      <c r="L83" s="335" t="s">
        <v>187</v>
      </c>
      <c r="M83" s="347">
        <v>1</v>
      </c>
      <c r="N83" s="330" t="s">
        <v>88</v>
      </c>
      <c r="O83" s="330"/>
      <c r="P83" s="330" t="s">
        <v>181</v>
      </c>
      <c r="Q83" s="345" t="s">
        <v>189</v>
      </c>
      <c r="R83" s="338" t="s">
        <v>190</v>
      </c>
      <c r="S83" s="345"/>
      <c r="T83" s="339">
        <v>1</v>
      </c>
      <c r="U83" s="335"/>
      <c r="V83" s="340">
        <v>43887</v>
      </c>
      <c r="W83" s="340">
        <v>44196</v>
      </c>
      <c r="X83" s="341">
        <v>44196</v>
      </c>
      <c r="Y83" s="342">
        <v>44286</v>
      </c>
      <c r="Z83" s="343"/>
      <c r="AA83" s="154">
        <v>0.2</v>
      </c>
      <c r="AB83" s="138">
        <f t="shared" si="51"/>
        <v>0.2</v>
      </c>
      <c r="AC83" s="139">
        <f t="shared" si="53"/>
        <v>0.2</v>
      </c>
      <c r="AD83" s="140" t="str">
        <f t="shared" si="54"/>
        <v>ALERTA</v>
      </c>
      <c r="AE83" s="344" t="s">
        <v>693</v>
      </c>
      <c r="AF83" s="137" t="s">
        <v>679</v>
      </c>
      <c r="AG83" s="135" t="str">
        <f t="shared" si="52"/>
        <v>INCUMPLIDA</v>
      </c>
      <c r="AH83" s="251"/>
      <c r="AI83" s="251"/>
      <c r="AJ83" s="251"/>
      <c r="AK83" s="282" t="str">
        <f t="shared" si="41"/>
        <v/>
      </c>
      <c r="AL83" s="219" t="str">
        <f t="shared" si="42"/>
        <v/>
      </c>
      <c r="AM83" s="132" t="str">
        <f t="shared" si="43"/>
        <v/>
      </c>
      <c r="AN83" s="251"/>
      <c r="AO83" s="251"/>
      <c r="AP83" s="135" t="str">
        <f t="shared" si="44"/>
        <v>PENDIENTE</v>
      </c>
      <c r="AQ83" s="221"/>
      <c r="AR83" s="255"/>
      <c r="AS83" s="251"/>
      <c r="AT83" s="251"/>
      <c r="AU83" s="251"/>
      <c r="AV83" s="251"/>
      <c r="AW83" s="256"/>
      <c r="AX83" s="251"/>
      <c r="AY83" s="251"/>
      <c r="AZ83" s="221"/>
      <c r="BA83" s="134"/>
      <c r="BB83" s="251"/>
      <c r="BC83" s="157" t="str">
        <f t="shared" si="45"/>
        <v/>
      </c>
      <c r="BD83" s="225" t="str">
        <f t="shared" si="46"/>
        <v/>
      </c>
      <c r="BE83" s="132" t="str">
        <f t="shared" si="47"/>
        <v/>
      </c>
      <c r="BF83" s="235"/>
      <c r="BG83" s="135" t="str">
        <f t="shared" si="48"/>
        <v>PENDIENTE</v>
      </c>
      <c r="BH83" s="146"/>
      <c r="BI83" s="146" t="str">
        <f t="shared" si="49"/>
        <v>ABIERTO</v>
      </c>
      <c r="BJ83" s="146" t="str">
        <f t="shared" si="50"/>
        <v>ABIERTO</v>
      </c>
    </row>
    <row r="84" spans="1:62" ht="35.1" customHeight="1" x14ac:dyDescent="0.2">
      <c r="A84" s="329"/>
      <c r="B84" s="329"/>
      <c r="C84" s="330" t="s">
        <v>81</v>
      </c>
      <c r="D84" s="329"/>
      <c r="E84" s="331"/>
      <c r="F84" s="329"/>
      <c r="G84" s="332">
        <v>37</v>
      </c>
      <c r="H84" s="333" t="s">
        <v>177</v>
      </c>
      <c r="I84" s="334" t="s">
        <v>269</v>
      </c>
      <c r="J84" s="335"/>
      <c r="K84" s="335"/>
      <c r="L84" s="335" t="s">
        <v>187</v>
      </c>
      <c r="M84" s="347">
        <v>1</v>
      </c>
      <c r="N84" s="330" t="s">
        <v>88</v>
      </c>
      <c r="O84" s="330"/>
      <c r="P84" s="330" t="s">
        <v>181</v>
      </c>
      <c r="Q84" s="345" t="s">
        <v>189</v>
      </c>
      <c r="R84" s="338" t="s">
        <v>190</v>
      </c>
      <c r="S84" s="345"/>
      <c r="T84" s="339">
        <v>1</v>
      </c>
      <c r="U84" s="335"/>
      <c r="V84" s="340">
        <v>43887</v>
      </c>
      <c r="W84" s="340">
        <v>44196</v>
      </c>
      <c r="X84" s="341">
        <v>44196</v>
      </c>
      <c r="Y84" s="342">
        <v>44286</v>
      </c>
      <c r="Z84" s="343"/>
      <c r="AA84" s="154">
        <v>0.2</v>
      </c>
      <c r="AB84" s="138">
        <f t="shared" si="51"/>
        <v>0.2</v>
      </c>
      <c r="AC84" s="139">
        <f t="shared" si="53"/>
        <v>0.2</v>
      </c>
      <c r="AD84" s="140" t="str">
        <f t="shared" si="54"/>
        <v>ALERTA</v>
      </c>
      <c r="AE84" s="344" t="s">
        <v>693</v>
      </c>
      <c r="AF84" s="137" t="s">
        <v>679</v>
      </c>
      <c r="AG84" s="135" t="str">
        <f t="shared" si="52"/>
        <v>INCUMPLIDA</v>
      </c>
      <c r="AH84" s="251"/>
      <c r="AI84" s="251"/>
      <c r="AJ84" s="251"/>
      <c r="AK84" s="282" t="str">
        <f t="shared" si="41"/>
        <v/>
      </c>
      <c r="AL84" s="219" t="str">
        <f t="shared" si="42"/>
        <v/>
      </c>
      <c r="AM84" s="132" t="str">
        <f t="shared" si="43"/>
        <v/>
      </c>
      <c r="AN84" s="251"/>
      <c r="AO84" s="251"/>
      <c r="AP84" s="135" t="str">
        <f t="shared" si="44"/>
        <v>PENDIENTE</v>
      </c>
      <c r="AQ84" s="221"/>
      <c r="AR84" s="255"/>
      <c r="AS84" s="251"/>
      <c r="AT84" s="251"/>
      <c r="AU84" s="251"/>
      <c r="AV84" s="251"/>
      <c r="AW84" s="256"/>
      <c r="AX84" s="251"/>
      <c r="AY84" s="251"/>
      <c r="AZ84" s="221"/>
      <c r="BA84" s="134"/>
      <c r="BB84" s="251"/>
      <c r="BC84" s="157" t="str">
        <f t="shared" si="45"/>
        <v/>
      </c>
      <c r="BD84" s="225" t="str">
        <f t="shared" si="46"/>
        <v/>
      </c>
      <c r="BE84" s="132" t="str">
        <f t="shared" si="47"/>
        <v/>
      </c>
      <c r="BF84" s="235"/>
      <c r="BG84" s="135" t="str">
        <f t="shared" si="48"/>
        <v>PENDIENTE</v>
      </c>
      <c r="BH84" s="146"/>
      <c r="BI84" s="146" t="str">
        <f t="shared" si="49"/>
        <v>ABIERTO</v>
      </c>
      <c r="BJ84" s="146" t="str">
        <f t="shared" si="50"/>
        <v>ABIERTO</v>
      </c>
    </row>
    <row r="85" spans="1:62" ht="35.1" customHeight="1" x14ac:dyDescent="0.2">
      <c r="A85" s="329"/>
      <c r="B85" s="329"/>
      <c r="C85" s="330" t="s">
        <v>81</v>
      </c>
      <c r="D85" s="329"/>
      <c r="E85" s="331"/>
      <c r="F85" s="329"/>
      <c r="G85" s="332">
        <v>38</v>
      </c>
      <c r="H85" s="333" t="s">
        <v>177</v>
      </c>
      <c r="I85" s="334" t="s">
        <v>270</v>
      </c>
      <c r="J85" s="335"/>
      <c r="K85" s="335"/>
      <c r="L85" s="335" t="s">
        <v>187</v>
      </c>
      <c r="M85" s="347">
        <v>1</v>
      </c>
      <c r="N85" s="330" t="s">
        <v>88</v>
      </c>
      <c r="O85" s="330"/>
      <c r="P85" s="330" t="s">
        <v>181</v>
      </c>
      <c r="Q85" s="345" t="s">
        <v>189</v>
      </c>
      <c r="R85" s="338" t="s">
        <v>190</v>
      </c>
      <c r="S85" s="345"/>
      <c r="T85" s="339">
        <v>1</v>
      </c>
      <c r="U85" s="335"/>
      <c r="V85" s="340">
        <v>43891</v>
      </c>
      <c r="W85" s="340">
        <v>44196</v>
      </c>
      <c r="X85" s="341">
        <v>44196</v>
      </c>
      <c r="Y85" s="342">
        <v>44286</v>
      </c>
      <c r="Z85" s="343"/>
      <c r="AA85" s="154">
        <v>0.2</v>
      </c>
      <c r="AB85" s="138">
        <f t="shared" si="51"/>
        <v>0.2</v>
      </c>
      <c r="AC85" s="139">
        <f t="shared" si="53"/>
        <v>0.2</v>
      </c>
      <c r="AD85" s="140" t="str">
        <f t="shared" si="54"/>
        <v>ALERTA</v>
      </c>
      <c r="AE85" s="344" t="s">
        <v>693</v>
      </c>
      <c r="AF85" s="137" t="s">
        <v>679</v>
      </c>
      <c r="AG85" s="135" t="str">
        <f t="shared" si="52"/>
        <v>INCUMPLIDA</v>
      </c>
      <c r="AH85" s="251"/>
      <c r="AI85" s="251"/>
      <c r="AJ85" s="251"/>
      <c r="AK85" s="282" t="str">
        <f t="shared" si="41"/>
        <v/>
      </c>
      <c r="AL85" s="219" t="str">
        <f t="shared" si="42"/>
        <v/>
      </c>
      <c r="AM85" s="132" t="str">
        <f t="shared" si="43"/>
        <v/>
      </c>
      <c r="AN85" s="251"/>
      <c r="AO85" s="251"/>
      <c r="AP85" s="135" t="str">
        <f t="shared" si="44"/>
        <v>PENDIENTE</v>
      </c>
      <c r="AQ85" s="221"/>
      <c r="AR85" s="255"/>
      <c r="AS85" s="251"/>
      <c r="AT85" s="251"/>
      <c r="AU85" s="251"/>
      <c r="AV85" s="251"/>
      <c r="AW85" s="256"/>
      <c r="AX85" s="251"/>
      <c r="AY85" s="251"/>
      <c r="AZ85" s="221"/>
      <c r="BA85" s="134"/>
      <c r="BB85" s="251"/>
      <c r="BC85" s="157" t="str">
        <f t="shared" si="45"/>
        <v/>
      </c>
      <c r="BD85" s="225" t="str">
        <f t="shared" si="46"/>
        <v/>
      </c>
      <c r="BE85" s="132" t="str">
        <f t="shared" si="47"/>
        <v/>
      </c>
      <c r="BF85" s="235"/>
      <c r="BG85" s="135" t="str">
        <f t="shared" si="48"/>
        <v>PENDIENTE</v>
      </c>
      <c r="BH85" s="146"/>
      <c r="BI85" s="146" t="str">
        <f t="shared" si="49"/>
        <v>ABIERTO</v>
      </c>
      <c r="BJ85" s="146" t="str">
        <f t="shared" si="50"/>
        <v>ABIERTO</v>
      </c>
    </row>
    <row r="86" spans="1:62" ht="35.1" customHeight="1" x14ac:dyDescent="0.2">
      <c r="A86" s="329"/>
      <c r="B86" s="329"/>
      <c r="C86" s="330" t="s">
        <v>81</v>
      </c>
      <c r="D86" s="329"/>
      <c r="E86" s="331"/>
      <c r="F86" s="329"/>
      <c r="G86" s="332">
        <v>39</v>
      </c>
      <c r="H86" s="333" t="s">
        <v>177</v>
      </c>
      <c r="I86" s="334" t="s">
        <v>271</v>
      </c>
      <c r="J86" s="335" t="s">
        <v>272</v>
      </c>
      <c r="K86" s="335" t="s">
        <v>273</v>
      </c>
      <c r="L86" s="336" t="s">
        <v>187</v>
      </c>
      <c r="M86" s="347">
        <v>1</v>
      </c>
      <c r="N86" s="330" t="s">
        <v>88</v>
      </c>
      <c r="O86" s="330"/>
      <c r="P86" s="330" t="s">
        <v>181</v>
      </c>
      <c r="Q86" s="345" t="s">
        <v>189</v>
      </c>
      <c r="R86" s="338" t="s">
        <v>190</v>
      </c>
      <c r="S86" s="345"/>
      <c r="T86" s="339">
        <v>1</v>
      </c>
      <c r="U86" s="335" t="s">
        <v>274</v>
      </c>
      <c r="V86" s="340">
        <v>43983</v>
      </c>
      <c r="W86" s="340">
        <v>44196</v>
      </c>
      <c r="X86" s="341">
        <v>44227</v>
      </c>
      <c r="Y86" s="342">
        <v>44286</v>
      </c>
      <c r="Z86" s="343" t="s">
        <v>670</v>
      </c>
      <c r="AA86" s="154">
        <v>1</v>
      </c>
      <c r="AB86" s="138">
        <f t="shared" si="51"/>
        <v>1</v>
      </c>
      <c r="AC86" s="139">
        <f t="shared" si="53"/>
        <v>1</v>
      </c>
      <c r="AD86" s="140" t="str">
        <f t="shared" si="54"/>
        <v>OK</v>
      </c>
      <c r="AE86" s="344" t="s">
        <v>694</v>
      </c>
      <c r="AF86" s="137" t="s">
        <v>679</v>
      </c>
      <c r="AG86" s="135" t="str">
        <f t="shared" si="52"/>
        <v>CUMPLIDA</v>
      </c>
      <c r="AH86" s="251"/>
      <c r="AI86" s="251"/>
      <c r="AJ86" s="251"/>
      <c r="AK86" s="282" t="str">
        <f t="shared" si="41"/>
        <v/>
      </c>
      <c r="AL86" s="219" t="str">
        <f t="shared" si="42"/>
        <v/>
      </c>
      <c r="AM86" s="132" t="str">
        <f t="shared" si="43"/>
        <v/>
      </c>
      <c r="AN86" s="251"/>
      <c r="AO86" s="251"/>
      <c r="AP86" s="135" t="str">
        <f t="shared" si="44"/>
        <v>PENDIENTE</v>
      </c>
      <c r="AQ86" s="221"/>
      <c r="AR86" s="255"/>
      <c r="AS86" s="251"/>
      <c r="AT86" s="251"/>
      <c r="AU86" s="251"/>
      <c r="AV86" s="251"/>
      <c r="AW86" s="256"/>
      <c r="AX86" s="251"/>
      <c r="AY86" s="251"/>
      <c r="AZ86" s="221"/>
      <c r="BA86" s="134"/>
      <c r="BB86" s="251"/>
      <c r="BC86" s="157" t="str">
        <f t="shared" si="45"/>
        <v/>
      </c>
      <c r="BD86" s="225" t="str">
        <f t="shared" si="46"/>
        <v/>
      </c>
      <c r="BE86" s="132" t="str">
        <f t="shared" si="47"/>
        <v/>
      </c>
      <c r="BF86" s="235"/>
      <c r="BG86" s="135" t="str">
        <f t="shared" si="48"/>
        <v>PENDIENTE</v>
      </c>
      <c r="BH86" s="146"/>
      <c r="BI86" s="146" t="str">
        <f t="shared" si="49"/>
        <v>CERRADO</v>
      </c>
      <c r="BJ86" s="146" t="str">
        <f t="shared" si="50"/>
        <v>CERRADO</v>
      </c>
    </row>
    <row r="87" spans="1:62" ht="35.1" customHeight="1" x14ac:dyDescent="0.2">
      <c r="A87" s="329"/>
      <c r="B87" s="329"/>
      <c r="C87" s="330" t="s">
        <v>81</v>
      </c>
      <c r="D87" s="329"/>
      <c r="E87" s="331"/>
      <c r="F87" s="329"/>
      <c r="G87" s="332">
        <v>40</v>
      </c>
      <c r="H87" s="333" t="s">
        <v>177</v>
      </c>
      <c r="I87" s="334" t="s">
        <v>275</v>
      </c>
      <c r="J87" s="335"/>
      <c r="K87" s="335"/>
      <c r="L87" s="336"/>
      <c r="M87" s="347">
        <v>1</v>
      </c>
      <c r="N87" s="330" t="s">
        <v>88</v>
      </c>
      <c r="O87" s="330"/>
      <c r="P87" s="330" t="s">
        <v>181</v>
      </c>
      <c r="Q87" s="345" t="s">
        <v>189</v>
      </c>
      <c r="R87" s="338" t="s">
        <v>190</v>
      </c>
      <c r="S87" s="345"/>
      <c r="T87" s="339">
        <v>1</v>
      </c>
      <c r="U87" s="335"/>
      <c r="V87" s="340">
        <v>43887</v>
      </c>
      <c r="W87" s="340">
        <v>44196</v>
      </c>
      <c r="X87" s="341">
        <v>44196</v>
      </c>
      <c r="Y87" s="342">
        <v>44286</v>
      </c>
      <c r="Z87" s="343"/>
      <c r="AA87" s="154">
        <v>1</v>
      </c>
      <c r="AB87" s="138">
        <f t="shared" si="51"/>
        <v>1</v>
      </c>
      <c r="AC87" s="139">
        <f t="shared" si="53"/>
        <v>1</v>
      </c>
      <c r="AD87" s="140" t="str">
        <f t="shared" si="54"/>
        <v>OK</v>
      </c>
      <c r="AE87" s="344" t="s">
        <v>694</v>
      </c>
      <c r="AF87" s="137" t="s">
        <v>679</v>
      </c>
      <c r="AG87" s="135" t="str">
        <f t="shared" si="52"/>
        <v>CUMPLIDA</v>
      </c>
      <c r="AH87" s="251"/>
      <c r="AI87" s="251"/>
      <c r="AJ87" s="251"/>
      <c r="AK87" s="282" t="str">
        <f t="shared" si="41"/>
        <v/>
      </c>
      <c r="AL87" s="219" t="str">
        <f t="shared" si="42"/>
        <v/>
      </c>
      <c r="AM87" s="132" t="str">
        <f t="shared" si="43"/>
        <v/>
      </c>
      <c r="AN87" s="251"/>
      <c r="AO87" s="251"/>
      <c r="AP87" s="135" t="str">
        <f t="shared" si="44"/>
        <v>PENDIENTE</v>
      </c>
      <c r="AQ87" s="221"/>
      <c r="AR87" s="255"/>
      <c r="AS87" s="251"/>
      <c r="AT87" s="251"/>
      <c r="AU87" s="251"/>
      <c r="AV87" s="251"/>
      <c r="AW87" s="256"/>
      <c r="AX87" s="251"/>
      <c r="AY87" s="251"/>
      <c r="AZ87" s="221"/>
      <c r="BA87" s="134"/>
      <c r="BB87" s="251"/>
      <c r="BC87" s="157" t="str">
        <f t="shared" si="45"/>
        <v/>
      </c>
      <c r="BD87" s="225" t="str">
        <f t="shared" si="46"/>
        <v/>
      </c>
      <c r="BE87" s="132" t="str">
        <f t="shared" si="47"/>
        <v/>
      </c>
      <c r="BF87" s="235"/>
      <c r="BG87" s="135" t="str">
        <f t="shared" si="48"/>
        <v>PENDIENTE</v>
      </c>
      <c r="BH87" s="146"/>
      <c r="BI87" s="146" t="str">
        <f t="shared" si="49"/>
        <v>CERRADO</v>
      </c>
      <c r="BJ87" s="146" t="str">
        <f t="shared" si="50"/>
        <v>CERRADO</v>
      </c>
    </row>
    <row r="88" spans="1:62" ht="35.1" customHeight="1" x14ac:dyDescent="0.2">
      <c r="A88" s="329"/>
      <c r="B88" s="329"/>
      <c r="C88" s="330" t="s">
        <v>81</v>
      </c>
      <c r="D88" s="329"/>
      <c r="E88" s="331"/>
      <c r="F88" s="329"/>
      <c r="G88" s="332">
        <v>41</v>
      </c>
      <c r="H88" s="333" t="s">
        <v>177</v>
      </c>
      <c r="I88" s="334" t="s">
        <v>276</v>
      </c>
      <c r="J88" s="335" t="s">
        <v>277</v>
      </c>
      <c r="K88" s="335" t="s">
        <v>278</v>
      </c>
      <c r="L88" s="335" t="s">
        <v>187</v>
      </c>
      <c r="M88" s="335">
        <v>1</v>
      </c>
      <c r="N88" s="330" t="s">
        <v>209</v>
      </c>
      <c r="O88" s="330"/>
      <c r="P88" s="330" t="s">
        <v>181</v>
      </c>
      <c r="Q88" s="345" t="s">
        <v>189</v>
      </c>
      <c r="R88" s="338" t="s">
        <v>190</v>
      </c>
      <c r="S88" s="345"/>
      <c r="T88" s="339">
        <v>1</v>
      </c>
      <c r="U88" s="335" t="s">
        <v>279</v>
      </c>
      <c r="V88" s="340">
        <v>43983</v>
      </c>
      <c r="W88" s="340">
        <v>44196</v>
      </c>
      <c r="X88" s="341">
        <v>44227</v>
      </c>
      <c r="Y88" s="342">
        <v>44286</v>
      </c>
      <c r="Z88" s="343" t="s">
        <v>671</v>
      </c>
      <c r="AA88" s="154"/>
      <c r="AB88" s="138" t="str">
        <f t="shared" si="51"/>
        <v/>
      </c>
      <c r="AC88" s="139" t="str">
        <f t="shared" si="53"/>
        <v/>
      </c>
      <c r="AD88" s="140" t="str">
        <f t="shared" si="54"/>
        <v/>
      </c>
      <c r="AE88" s="344" t="s">
        <v>695</v>
      </c>
      <c r="AF88" s="137" t="s">
        <v>679</v>
      </c>
      <c r="AG88" s="135" t="str">
        <f t="shared" si="52"/>
        <v>PENDIENTE</v>
      </c>
      <c r="AH88" s="251"/>
      <c r="AI88" s="251"/>
      <c r="AJ88" s="251"/>
      <c r="AK88" s="282" t="str">
        <f t="shared" si="41"/>
        <v/>
      </c>
      <c r="AL88" s="219" t="str">
        <f t="shared" si="42"/>
        <v/>
      </c>
      <c r="AM88" s="132" t="str">
        <f t="shared" si="43"/>
        <v/>
      </c>
      <c r="AN88" s="251"/>
      <c r="AO88" s="251"/>
      <c r="AP88" s="135" t="str">
        <f t="shared" si="44"/>
        <v>PENDIENTE</v>
      </c>
      <c r="AQ88" s="221"/>
      <c r="AR88" s="255"/>
      <c r="AS88" s="251"/>
      <c r="AT88" s="251"/>
      <c r="AU88" s="251"/>
      <c r="AV88" s="251"/>
      <c r="AW88" s="256"/>
      <c r="AX88" s="251"/>
      <c r="AY88" s="251"/>
      <c r="AZ88" s="221"/>
      <c r="BA88" s="134"/>
      <c r="BB88" s="251"/>
      <c r="BC88" s="157" t="str">
        <f t="shared" si="45"/>
        <v/>
      </c>
      <c r="BD88" s="225" t="str">
        <f t="shared" si="46"/>
        <v/>
      </c>
      <c r="BE88" s="132" t="str">
        <f t="shared" si="47"/>
        <v/>
      </c>
      <c r="BF88" s="235"/>
      <c r="BG88" s="135" t="str">
        <f t="shared" si="48"/>
        <v>PENDIENTE</v>
      </c>
      <c r="BH88" s="146"/>
      <c r="BI88" s="146" t="str">
        <f t="shared" si="49"/>
        <v>ABIERTO</v>
      </c>
      <c r="BJ88" s="146" t="str">
        <f t="shared" si="50"/>
        <v>ABIERTO</v>
      </c>
    </row>
    <row r="89" spans="1:62" ht="35.1" customHeight="1" x14ac:dyDescent="0.2">
      <c r="A89" s="329"/>
      <c r="B89" s="329"/>
      <c r="C89" s="330" t="s">
        <v>81</v>
      </c>
      <c r="D89" s="329"/>
      <c r="E89" s="331"/>
      <c r="F89" s="329"/>
      <c r="G89" s="332">
        <v>42</v>
      </c>
      <c r="H89" s="333" t="s">
        <v>177</v>
      </c>
      <c r="I89" s="334" t="s">
        <v>280</v>
      </c>
      <c r="J89" s="335"/>
      <c r="K89" s="335"/>
      <c r="L89" s="335"/>
      <c r="M89" s="335">
        <v>1</v>
      </c>
      <c r="N89" s="330" t="s">
        <v>88</v>
      </c>
      <c r="O89" s="330"/>
      <c r="P89" s="330" t="s">
        <v>181</v>
      </c>
      <c r="Q89" s="345" t="s">
        <v>189</v>
      </c>
      <c r="R89" s="338" t="s">
        <v>190</v>
      </c>
      <c r="S89" s="345"/>
      <c r="T89" s="339">
        <v>1</v>
      </c>
      <c r="U89" s="335" t="s">
        <v>191</v>
      </c>
      <c r="V89" s="340">
        <v>43983</v>
      </c>
      <c r="W89" s="340">
        <v>44196</v>
      </c>
      <c r="X89" s="341">
        <v>44196</v>
      </c>
      <c r="Y89" s="342">
        <v>44286</v>
      </c>
      <c r="Z89" s="343"/>
      <c r="AA89" s="154"/>
      <c r="AB89" s="138" t="str">
        <f t="shared" si="51"/>
        <v/>
      </c>
      <c r="AC89" s="139" t="str">
        <f t="shared" si="53"/>
        <v/>
      </c>
      <c r="AD89" s="140" t="str">
        <f t="shared" si="54"/>
        <v/>
      </c>
      <c r="AE89" s="344" t="s">
        <v>696</v>
      </c>
      <c r="AF89" s="137" t="s">
        <v>679</v>
      </c>
      <c r="AG89" s="135" t="str">
        <f t="shared" si="52"/>
        <v>PENDIENTE</v>
      </c>
      <c r="AH89" s="251"/>
      <c r="AI89" s="251"/>
      <c r="AJ89" s="251"/>
      <c r="AK89" s="282" t="str">
        <f t="shared" si="41"/>
        <v/>
      </c>
      <c r="AL89" s="219" t="str">
        <f t="shared" si="42"/>
        <v/>
      </c>
      <c r="AM89" s="132" t="str">
        <f t="shared" si="43"/>
        <v/>
      </c>
      <c r="AN89" s="251"/>
      <c r="AO89" s="251"/>
      <c r="AP89" s="135" t="str">
        <f t="shared" si="44"/>
        <v>PENDIENTE</v>
      </c>
      <c r="AQ89" s="221"/>
      <c r="AR89" s="255"/>
      <c r="AS89" s="251"/>
      <c r="AT89" s="251"/>
      <c r="AU89" s="251"/>
      <c r="AV89" s="251"/>
      <c r="AW89" s="256"/>
      <c r="AX89" s="251"/>
      <c r="AY89" s="251"/>
      <c r="AZ89" s="221"/>
      <c r="BA89" s="134"/>
      <c r="BB89" s="251"/>
      <c r="BC89" s="157" t="str">
        <f t="shared" si="45"/>
        <v/>
      </c>
      <c r="BD89" s="225" t="str">
        <f t="shared" si="46"/>
        <v/>
      </c>
      <c r="BE89" s="132" t="str">
        <f t="shared" si="47"/>
        <v/>
      </c>
      <c r="BF89" s="235"/>
      <c r="BG89" s="135" t="str">
        <f t="shared" si="48"/>
        <v>PENDIENTE</v>
      </c>
      <c r="BH89" s="146"/>
      <c r="BI89" s="146" t="str">
        <f t="shared" si="49"/>
        <v>ABIERTO</v>
      </c>
      <c r="BJ89" s="146" t="str">
        <f t="shared" si="50"/>
        <v>ABIERTO</v>
      </c>
    </row>
    <row r="90" spans="1:62" ht="35.1" customHeight="1" x14ac:dyDescent="0.2">
      <c r="A90" s="329"/>
      <c r="B90" s="329"/>
      <c r="C90" s="330" t="s">
        <v>81</v>
      </c>
      <c r="D90" s="329"/>
      <c r="E90" s="331"/>
      <c r="F90" s="329"/>
      <c r="G90" s="332">
        <v>43</v>
      </c>
      <c r="H90" s="333" t="s">
        <v>177</v>
      </c>
      <c r="I90" s="334" t="s">
        <v>281</v>
      </c>
      <c r="J90" s="335"/>
      <c r="K90" s="335"/>
      <c r="L90" s="335"/>
      <c r="M90" s="335">
        <v>1</v>
      </c>
      <c r="N90" s="330" t="s">
        <v>88</v>
      </c>
      <c r="O90" s="330"/>
      <c r="P90" s="330" t="s">
        <v>181</v>
      </c>
      <c r="Q90" s="345" t="s">
        <v>189</v>
      </c>
      <c r="R90" s="338" t="s">
        <v>190</v>
      </c>
      <c r="S90" s="362"/>
      <c r="T90" s="339">
        <v>1</v>
      </c>
      <c r="U90" s="335" t="s">
        <v>191</v>
      </c>
      <c r="V90" s="340">
        <v>43983</v>
      </c>
      <c r="W90" s="340">
        <v>44196</v>
      </c>
      <c r="X90" s="341">
        <v>44196</v>
      </c>
      <c r="Y90" s="342">
        <v>44286</v>
      </c>
      <c r="Z90" s="343"/>
      <c r="AA90" s="154"/>
      <c r="AB90" s="138" t="str">
        <f t="shared" si="51"/>
        <v/>
      </c>
      <c r="AC90" s="139" t="str">
        <f t="shared" si="53"/>
        <v/>
      </c>
      <c r="AD90" s="140" t="str">
        <f t="shared" si="54"/>
        <v/>
      </c>
      <c r="AE90" s="344" t="s">
        <v>697</v>
      </c>
      <c r="AF90" s="137" t="s">
        <v>679</v>
      </c>
      <c r="AG90" s="135" t="str">
        <f t="shared" si="52"/>
        <v>PENDIENTE</v>
      </c>
      <c r="AH90" s="251"/>
      <c r="AI90" s="251"/>
      <c r="AJ90" s="251"/>
      <c r="AK90" s="282" t="str">
        <f t="shared" si="41"/>
        <v/>
      </c>
      <c r="AL90" s="219" t="str">
        <f t="shared" si="42"/>
        <v/>
      </c>
      <c r="AM90" s="132" t="str">
        <f t="shared" si="43"/>
        <v/>
      </c>
      <c r="AN90" s="251"/>
      <c r="AO90" s="251"/>
      <c r="AP90" s="135" t="str">
        <f t="shared" si="44"/>
        <v>PENDIENTE</v>
      </c>
      <c r="AQ90" s="221"/>
      <c r="AR90" s="255"/>
      <c r="AS90" s="251"/>
      <c r="AT90" s="251"/>
      <c r="AU90" s="251"/>
      <c r="AV90" s="251"/>
      <c r="AW90" s="256"/>
      <c r="AX90" s="251"/>
      <c r="AY90" s="251"/>
      <c r="AZ90" s="221"/>
      <c r="BA90" s="134"/>
      <c r="BB90" s="251"/>
      <c r="BC90" s="157" t="str">
        <f t="shared" si="45"/>
        <v/>
      </c>
      <c r="BD90" s="225" t="str">
        <f t="shared" si="46"/>
        <v/>
      </c>
      <c r="BE90" s="132" t="str">
        <f t="shared" si="47"/>
        <v/>
      </c>
      <c r="BF90" s="235"/>
      <c r="BG90" s="135" t="str">
        <f t="shared" si="48"/>
        <v>PENDIENTE</v>
      </c>
      <c r="BH90" s="146"/>
      <c r="BI90" s="146" t="str">
        <f t="shared" si="49"/>
        <v>ABIERTO</v>
      </c>
      <c r="BJ90" s="146" t="str">
        <f t="shared" si="50"/>
        <v>ABIERTO</v>
      </c>
    </row>
    <row r="91" spans="1:62" ht="35.1" customHeight="1" x14ac:dyDescent="0.2">
      <c r="A91" s="329"/>
      <c r="B91" s="329"/>
      <c r="C91" s="330" t="s">
        <v>81</v>
      </c>
      <c r="D91" s="329"/>
      <c r="E91" s="331"/>
      <c r="F91" s="329"/>
      <c r="G91" s="332">
        <v>44</v>
      </c>
      <c r="H91" s="333" t="s">
        <v>177</v>
      </c>
      <c r="I91" s="334" t="s">
        <v>282</v>
      </c>
      <c r="J91" s="335"/>
      <c r="K91" s="335"/>
      <c r="L91" s="335"/>
      <c r="M91" s="335">
        <v>1</v>
      </c>
      <c r="N91" s="330" t="s">
        <v>88</v>
      </c>
      <c r="O91" s="330"/>
      <c r="P91" s="330" t="s">
        <v>181</v>
      </c>
      <c r="Q91" s="345" t="s">
        <v>189</v>
      </c>
      <c r="R91" s="338" t="s">
        <v>190</v>
      </c>
      <c r="S91" s="345"/>
      <c r="T91" s="339">
        <v>1</v>
      </c>
      <c r="U91" s="335" t="s">
        <v>240</v>
      </c>
      <c r="V91" s="340">
        <v>43983</v>
      </c>
      <c r="W91" s="340">
        <v>44196</v>
      </c>
      <c r="X91" s="341">
        <v>44196</v>
      </c>
      <c r="Y91" s="342">
        <v>44286</v>
      </c>
      <c r="Z91" s="343"/>
      <c r="AA91" s="154"/>
      <c r="AB91" s="138" t="str">
        <f t="shared" si="51"/>
        <v/>
      </c>
      <c r="AC91" s="139" t="str">
        <f t="shared" si="53"/>
        <v/>
      </c>
      <c r="AD91" s="140" t="str">
        <f t="shared" si="54"/>
        <v/>
      </c>
      <c r="AE91" s="344" t="s">
        <v>697</v>
      </c>
      <c r="AF91" s="137" t="s">
        <v>679</v>
      </c>
      <c r="AG91" s="135" t="str">
        <f t="shared" si="52"/>
        <v>PENDIENTE</v>
      </c>
      <c r="AH91" s="251"/>
      <c r="AI91" s="251"/>
      <c r="AJ91" s="251"/>
      <c r="AK91" s="282" t="str">
        <f t="shared" si="41"/>
        <v/>
      </c>
      <c r="AL91" s="219" t="str">
        <f t="shared" si="42"/>
        <v/>
      </c>
      <c r="AM91" s="132" t="str">
        <f t="shared" si="43"/>
        <v/>
      </c>
      <c r="AN91" s="251"/>
      <c r="AO91" s="251"/>
      <c r="AP91" s="135" t="str">
        <f t="shared" si="44"/>
        <v>PENDIENTE</v>
      </c>
      <c r="AQ91" s="221"/>
      <c r="AR91" s="255"/>
      <c r="AS91" s="251"/>
      <c r="AT91" s="251"/>
      <c r="AU91" s="251"/>
      <c r="AV91" s="251"/>
      <c r="AW91" s="256"/>
      <c r="AX91" s="251"/>
      <c r="AY91" s="251"/>
      <c r="AZ91" s="221"/>
      <c r="BA91" s="134"/>
      <c r="BB91" s="251"/>
      <c r="BC91" s="157" t="str">
        <f t="shared" si="45"/>
        <v/>
      </c>
      <c r="BD91" s="225" t="str">
        <f t="shared" si="46"/>
        <v/>
      </c>
      <c r="BE91" s="132" t="str">
        <f t="shared" si="47"/>
        <v/>
      </c>
      <c r="BF91" s="235"/>
      <c r="BG91" s="135" t="str">
        <f t="shared" si="48"/>
        <v>PENDIENTE</v>
      </c>
      <c r="BH91" s="146"/>
      <c r="BI91" s="146" t="str">
        <f t="shared" si="49"/>
        <v>ABIERTO</v>
      </c>
      <c r="BJ91" s="146" t="str">
        <f t="shared" si="50"/>
        <v>ABIERTO</v>
      </c>
    </row>
    <row r="92" spans="1:62" ht="35.1" customHeight="1" x14ac:dyDescent="0.2">
      <c r="A92" s="329"/>
      <c r="B92" s="329"/>
      <c r="C92" s="330" t="s">
        <v>81</v>
      </c>
      <c r="D92" s="329"/>
      <c r="E92" s="331"/>
      <c r="F92" s="329"/>
      <c r="G92" s="332">
        <v>45</v>
      </c>
      <c r="H92" s="333" t="s">
        <v>177</v>
      </c>
      <c r="I92" s="334" t="s">
        <v>283</v>
      </c>
      <c r="J92" s="335"/>
      <c r="K92" s="335"/>
      <c r="L92" s="335"/>
      <c r="M92" s="335">
        <v>1</v>
      </c>
      <c r="N92" s="330" t="s">
        <v>88</v>
      </c>
      <c r="O92" s="330"/>
      <c r="P92" s="330" t="s">
        <v>181</v>
      </c>
      <c r="Q92" s="345" t="s">
        <v>189</v>
      </c>
      <c r="R92" s="338" t="s">
        <v>190</v>
      </c>
      <c r="S92" s="345"/>
      <c r="T92" s="339">
        <v>1</v>
      </c>
      <c r="U92" s="335" t="s">
        <v>284</v>
      </c>
      <c r="V92" s="340">
        <v>43983</v>
      </c>
      <c r="W92" s="340">
        <v>44196</v>
      </c>
      <c r="X92" s="341">
        <v>44196</v>
      </c>
      <c r="Y92" s="342">
        <v>44286</v>
      </c>
      <c r="Z92" s="343"/>
      <c r="AA92" s="154"/>
      <c r="AB92" s="138" t="str">
        <f t="shared" si="51"/>
        <v/>
      </c>
      <c r="AC92" s="139" t="str">
        <f t="shared" si="53"/>
        <v/>
      </c>
      <c r="AD92" s="140" t="str">
        <f t="shared" si="54"/>
        <v/>
      </c>
      <c r="AE92" s="344" t="s">
        <v>698</v>
      </c>
      <c r="AF92" s="137" t="s">
        <v>679</v>
      </c>
      <c r="AG92" s="135" t="str">
        <f t="shared" si="52"/>
        <v>PENDIENTE</v>
      </c>
      <c r="AH92" s="251"/>
      <c r="AI92" s="251"/>
      <c r="AJ92" s="251"/>
      <c r="AK92" s="282" t="str">
        <f t="shared" si="41"/>
        <v/>
      </c>
      <c r="AL92" s="219" t="str">
        <f t="shared" si="42"/>
        <v/>
      </c>
      <c r="AM92" s="132" t="str">
        <f t="shared" si="43"/>
        <v/>
      </c>
      <c r="AN92" s="251"/>
      <c r="AO92" s="251"/>
      <c r="AP92" s="135" t="str">
        <f t="shared" si="44"/>
        <v>PENDIENTE</v>
      </c>
      <c r="AQ92" s="221"/>
      <c r="AR92" s="255"/>
      <c r="AS92" s="251"/>
      <c r="AT92" s="251"/>
      <c r="AU92" s="251"/>
      <c r="AV92" s="251"/>
      <c r="AW92" s="256"/>
      <c r="AX92" s="251"/>
      <c r="AY92" s="251"/>
      <c r="AZ92" s="221"/>
      <c r="BA92" s="134"/>
      <c r="BB92" s="251"/>
      <c r="BC92" s="157" t="str">
        <f t="shared" si="45"/>
        <v/>
      </c>
      <c r="BD92" s="225" t="str">
        <f t="shared" si="46"/>
        <v/>
      </c>
      <c r="BE92" s="132" t="str">
        <f t="shared" si="47"/>
        <v/>
      </c>
      <c r="BF92" s="235"/>
      <c r="BG92" s="135" t="str">
        <f t="shared" si="48"/>
        <v>PENDIENTE</v>
      </c>
      <c r="BH92" s="146"/>
      <c r="BI92" s="146" t="str">
        <f t="shared" si="49"/>
        <v>ABIERTO</v>
      </c>
      <c r="BJ92" s="146" t="str">
        <f t="shared" si="50"/>
        <v>ABIERTO</v>
      </c>
    </row>
    <row r="93" spans="1:62" ht="35.1" customHeight="1" x14ac:dyDescent="0.2">
      <c r="A93" s="329"/>
      <c r="B93" s="329"/>
      <c r="C93" s="330" t="s">
        <v>81</v>
      </c>
      <c r="D93" s="329"/>
      <c r="E93" s="331"/>
      <c r="F93" s="329"/>
      <c r="G93" s="332">
        <v>46</v>
      </c>
      <c r="H93" s="333" t="s">
        <v>177</v>
      </c>
      <c r="I93" s="334" t="s">
        <v>285</v>
      </c>
      <c r="J93" s="345" t="s">
        <v>286</v>
      </c>
      <c r="K93" s="345" t="s">
        <v>287</v>
      </c>
      <c r="L93" s="345" t="s">
        <v>187</v>
      </c>
      <c r="M93" s="347">
        <v>1</v>
      </c>
      <c r="N93" s="330" t="s">
        <v>209</v>
      </c>
      <c r="O93" s="330"/>
      <c r="P93" s="330" t="s">
        <v>181</v>
      </c>
      <c r="Q93" s="345" t="s">
        <v>189</v>
      </c>
      <c r="R93" s="338" t="s">
        <v>190</v>
      </c>
      <c r="S93" s="345"/>
      <c r="T93" s="339">
        <v>1</v>
      </c>
      <c r="U93" s="345" t="s">
        <v>191</v>
      </c>
      <c r="V93" s="349">
        <v>43983</v>
      </c>
      <c r="W93" s="349">
        <v>44196</v>
      </c>
      <c r="X93" s="129">
        <v>44227</v>
      </c>
      <c r="Y93" s="342">
        <v>44286</v>
      </c>
      <c r="Z93" s="251" t="s">
        <v>672</v>
      </c>
      <c r="AA93" s="154"/>
      <c r="AB93" s="138" t="str">
        <f t="shared" si="51"/>
        <v/>
      </c>
      <c r="AC93" s="139" t="str">
        <f t="shared" si="53"/>
        <v/>
      </c>
      <c r="AD93" s="140" t="str">
        <f t="shared" si="54"/>
        <v/>
      </c>
      <c r="AE93" s="344" t="s">
        <v>699</v>
      </c>
      <c r="AF93" s="137" t="s">
        <v>679</v>
      </c>
      <c r="AG93" s="135" t="str">
        <f t="shared" si="52"/>
        <v>PENDIENTE</v>
      </c>
      <c r="AH93" s="251"/>
      <c r="AI93" s="251"/>
      <c r="AJ93" s="251"/>
      <c r="AK93" s="282" t="str">
        <f t="shared" si="41"/>
        <v/>
      </c>
      <c r="AL93" s="219" t="str">
        <f t="shared" si="42"/>
        <v/>
      </c>
      <c r="AM93" s="132" t="str">
        <f t="shared" si="43"/>
        <v/>
      </c>
      <c r="AN93" s="251"/>
      <c r="AO93" s="251"/>
      <c r="AP93" s="135" t="str">
        <f t="shared" si="44"/>
        <v>PENDIENTE</v>
      </c>
      <c r="AQ93" s="221"/>
      <c r="AR93" s="255"/>
      <c r="AS93" s="251"/>
      <c r="AT93" s="251"/>
      <c r="AU93" s="251"/>
      <c r="AV93" s="251"/>
      <c r="AW93" s="256"/>
      <c r="AX93" s="251"/>
      <c r="AY93" s="251"/>
      <c r="AZ93" s="221"/>
      <c r="BA93" s="134"/>
      <c r="BB93" s="251"/>
      <c r="BC93" s="157" t="str">
        <f t="shared" si="45"/>
        <v/>
      </c>
      <c r="BD93" s="225" t="str">
        <f t="shared" si="46"/>
        <v/>
      </c>
      <c r="BE93" s="132" t="str">
        <f t="shared" si="47"/>
        <v/>
      </c>
      <c r="BF93" s="235"/>
      <c r="BG93" s="135" t="str">
        <f t="shared" si="48"/>
        <v>PENDIENTE</v>
      </c>
      <c r="BH93" s="146"/>
      <c r="BI93" s="146" t="str">
        <f t="shared" si="49"/>
        <v>ABIERTO</v>
      </c>
      <c r="BJ93" s="146" t="str">
        <f t="shared" si="50"/>
        <v>ABIERTO</v>
      </c>
    </row>
    <row r="94" spans="1:62" ht="35.1" customHeight="1" x14ac:dyDescent="0.2">
      <c r="A94" s="329"/>
      <c r="B94" s="329"/>
      <c r="C94" s="330" t="s">
        <v>81</v>
      </c>
      <c r="D94" s="329"/>
      <c r="E94" s="331"/>
      <c r="F94" s="329"/>
      <c r="G94" s="332">
        <v>47</v>
      </c>
      <c r="H94" s="333" t="s">
        <v>177</v>
      </c>
      <c r="I94" s="334" t="s">
        <v>288</v>
      </c>
      <c r="J94" s="335" t="s">
        <v>289</v>
      </c>
      <c r="K94" s="335" t="s">
        <v>290</v>
      </c>
      <c r="L94" s="335" t="s">
        <v>187</v>
      </c>
      <c r="M94" s="335">
        <v>1</v>
      </c>
      <c r="N94" s="330" t="s">
        <v>209</v>
      </c>
      <c r="O94" s="330"/>
      <c r="P94" s="330" t="s">
        <v>181</v>
      </c>
      <c r="Q94" s="345" t="s">
        <v>189</v>
      </c>
      <c r="R94" s="338" t="s">
        <v>190</v>
      </c>
      <c r="S94" s="345"/>
      <c r="T94" s="339">
        <v>1</v>
      </c>
      <c r="U94" s="335" t="s">
        <v>291</v>
      </c>
      <c r="V94" s="349">
        <v>43887</v>
      </c>
      <c r="W94" s="349">
        <v>44196</v>
      </c>
      <c r="X94" s="129">
        <v>44227</v>
      </c>
      <c r="Y94" s="342">
        <v>44286</v>
      </c>
      <c r="Z94" s="343" t="s">
        <v>673</v>
      </c>
      <c r="AA94" s="154"/>
      <c r="AB94" s="138" t="str">
        <f t="shared" si="51"/>
        <v/>
      </c>
      <c r="AC94" s="139" t="str">
        <f t="shared" si="53"/>
        <v/>
      </c>
      <c r="AD94" s="140" t="str">
        <f t="shared" si="54"/>
        <v/>
      </c>
      <c r="AE94" s="344" t="s">
        <v>700</v>
      </c>
      <c r="AF94" s="137" t="s">
        <v>679</v>
      </c>
      <c r="AG94" s="135" t="str">
        <f t="shared" si="52"/>
        <v>PENDIENTE</v>
      </c>
      <c r="AH94" s="251"/>
      <c r="AI94" s="251"/>
      <c r="AJ94" s="251"/>
      <c r="AK94" s="282" t="str">
        <f t="shared" si="41"/>
        <v/>
      </c>
      <c r="AL94" s="219" t="str">
        <f t="shared" si="42"/>
        <v/>
      </c>
      <c r="AM94" s="132" t="str">
        <f t="shared" si="43"/>
        <v/>
      </c>
      <c r="AN94" s="251"/>
      <c r="AO94" s="251"/>
      <c r="AP94" s="135" t="str">
        <f t="shared" si="44"/>
        <v>PENDIENTE</v>
      </c>
      <c r="AQ94" s="221"/>
      <c r="AR94" s="255"/>
      <c r="AS94" s="251"/>
      <c r="AT94" s="251"/>
      <c r="AU94" s="251"/>
      <c r="AV94" s="251"/>
      <c r="AW94" s="256"/>
      <c r="AX94" s="251"/>
      <c r="AY94" s="251"/>
      <c r="AZ94" s="221"/>
      <c r="BA94" s="134"/>
      <c r="BB94" s="251"/>
      <c r="BC94" s="157" t="str">
        <f t="shared" si="45"/>
        <v/>
      </c>
      <c r="BD94" s="225" t="str">
        <f t="shared" si="46"/>
        <v/>
      </c>
      <c r="BE94" s="132" t="str">
        <f t="shared" si="47"/>
        <v/>
      </c>
      <c r="BF94" s="235"/>
      <c r="BG94" s="135" t="str">
        <f t="shared" si="48"/>
        <v>PENDIENTE</v>
      </c>
      <c r="BH94" s="146"/>
      <c r="BI94" s="146" t="str">
        <f t="shared" si="49"/>
        <v>ABIERTO</v>
      </c>
      <c r="BJ94" s="146" t="str">
        <f t="shared" si="50"/>
        <v>ABIERTO</v>
      </c>
    </row>
    <row r="95" spans="1:62" ht="35.1" customHeight="1" x14ac:dyDescent="0.2">
      <c r="A95" s="329"/>
      <c r="B95" s="329"/>
      <c r="C95" s="330" t="s">
        <v>81</v>
      </c>
      <c r="D95" s="329"/>
      <c r="E95" s="331"/>
      <c r="F95" s="329"/>
      <c r="G95" s="332">
        <v>48</v>
      </c>
      <c r="H95" s="333" t="s">
        <v>177</v>
      </c>
      <c r="I95" s="334" t="s">
        <v>292</v>
      </c>
      <c r="J95" s="335"/>
      <c r="K95" s="335" t="s">
        <v>290</v>
      </c>
      <c r="L95" s="335" t="s">
        <v>187</v>
      </c>
      <c r="M95" s="335">
        <v>1</v>
      </c>
      <c r="N95" s="330" t="s">
        <v>88</v>
      </c>
      <c r="O95" s="330"/>
      <c r="P95" s="330" t="s">
        <v>181</v>
      </c>
      <c r="Q95" s="345" t="s">
        <v>189</v>
      </c>
      <c r="R95" s="338" t="s">
        <v>190</v>
      </c>
      <c r="S95" s="345"/>
      <c r="T95" s="339">
        <v>1</v>
      </c>
      <c r="U95" s="335" t="s">
        <v>191</v>
      </c>
      <c r="V95" s="349">
        <v>43887</v>
      </c>
      <c r="W95" s="349">
        <v>44196</v>
      </c>
      <c r="X95" s="129">
        <v>44227</v>
      </c>
      <c r="Y95" s="342">
        <v>44286</v>
      </c>
      <c r="Z95" s="343"/>
      <c r="AA95" s="154"/>
      <c r="AB95" s="138" t="str">
        <f t="shared" si="51"/>
        <v/>
      </c>
      <c r="AC95" s="139" t="str">
        <f t="shared" si="53"/>
        <v/>
      </c>
      <c r="AD95" s="140" t="str">
        <f t="shared" si="54"/>
        <v/>
      </c>
      <c r="AE95" s="344" t="s">
        <v>700</v>
      </c>
      <c r="AF95" s="137" t="s">
        <v>679</v>
      </c>
      <c r="AG95" s="135" t="str">
        <f t="shared" si="52"/>
        <v>PENDIENTE</v>
      </c>
      <c r="AH95" s="251"/>
      <c r="AI95" s="251"/>
      <c r="AJ95" s="251"/>
      <c r="AK95" s="282" t="str">
        <f t="shared" si="41"/>
        <v/>
      </c>
      <c r="AL95" s="219" t="str">
        <f t="shared" si="42"/>
        <v/>
      </c>
      <c r="AM95" s="132" t="str">
        <f t="shared" si="43"/>
        <v/>
      </c>
      <c r="AN95" s="251"/>
      <c r="AO95" s="251"/>
      <c r="AP95" s="135" t="str">
        <f t="shared" si="44"/>
        <v>PENDIENTE</v>
      </c>
      <c r="AQ95" s="221"/>
      <c r="AR95" s="255"/>
      <c r="AS95" s="251"/>
      <c r="AT95" s="251"/>
      <c r="AU95" s="251"/>
      <c r="AV95" s="251"/>
      <c r="AW95" s="256"/>
      <c r="AX95" s="251"/>
      <c r="AY95" s="251"/>
      <c r="AZ95" s="221"/>
      <c r="BA95" s="134"/>
      <c r="BB95" s="251"/>
      <c r="BC95" s="157" t="str">
        <f t="shared" si="45"/>
        <v/>
      </c>
      <c r="BD95" s="225" t="str">
        <f t="shared" si="46"/>
        <v/>
      </c>
      <c r="BE95" s="132" t="str">
        <f t="shared" si="47"/>
        <v/>
      </c>
      <c r="BF95" s="235"/>
      <c r="BG95" s="135" t="str">
        <f t="shared" si="48"/>
        <v>PENDIENTE</v>
      </c>
      <c r="BH95" s="146"/>
      <c r="BI95" s="146" t="str">
        <f t="shared" si="49"/>
        <v>ABIERTO</v>
      </c>
      <c r="BJ95" s="146" t="str">
        <f t="shared" si="50"/>
        <v>ABIERTO</v>
      </c>
    </row>
    <row r="96" spans="1:62" ht="35.1" customHeight="1" x14ac:dyDescent="0.2">
      <c r="A96" s="329"/>
      <c r="B96" s="329"/>
      <c r="C96" s="330" t="s">
        <v>81</v>
      </c>
      <c r="D96" s="329"/>
      <c r="E96" s="331"/>
      <c r="F96" s="329"/>
      <c r="G96" s="332">
        <v>49</v>
      </c>
      <c r="H96" s="333" t="s">
        <v>177</v>
      </c>
      <c r="I96" s="334" t="s">
        <v>293</v>
      </c>
      <c r="J96" s="335"/>
      <c r="K96" s="335" t="s">
        <v>290</v>
      </c>
      <c r="L96" s="335" t="s">
        <v>187</v>
      </c>
      <c r="M96" s="335">
        <v>1</v>
      </c>
      <c r="N96" s="330" t="s">
        <v>88</v>
      </c>
      <c r="O96" s="330"/>
      <c r="P96" s="330" t="s">
        <v>181</v>
      </c>
      <c r="Q96" s="345" t="s">
        <v>189</v>
      </c>
      <c r="R96" s="338" t="s">
        <v>190</v>
      </c>
      <c r="S96" s="345"/>
      <c r="T96" s="339">
        <v>1</v>
      </c>
      <c r="U96" s="335" t="s">
        <v>191</v>
      </c>
      <c r="V96" s="349">
        <v>43887</v>
      </c>
      <c r="W96" s="349">
        <v>44196</v>
      </c>
      <c r="X96" s="129">
        <v>44227</v>
      </c>
      <c r="Y96" s="342">
        <v>44286</v>
      </c>
      <c r="Z96" s="343"/>
      <c r="AA96" s="154"/>
      <c r="AB96" s="138" t="str">
        <f t="shared" si="51"/>
        <v/>
      </c>
      <c r="AC96" s="139" t="str">
        <f t="shared" si="53"/>
        <v/>
      </c>
      <c r="AD96" s="140" t="str">
        <f t="shared" si="54"/>
        <v/>
      </c>
      <c r="AE96" s="344" t="s">
        <v>700</v>
      </c>
      <c r="AF96" s="137" t="s">
        <v>679</v>
      </c>
      <c r="AG96" s="135" t="str">
        <f t="shared" si="52"/>
        <v>PENDIENTE</v>
      </c>
      <c r="AH96" s="251"/>
      <c r="AI96" s="251"/>
      <c r="AJ96" s="251"/>
      <c r="AK96" s="282" t="str">
        <f t="shared" si="41"/>
        <v/>
      </c>
      <c r="AL96" s="219" t="str">
        <f t="shared" si="42"/>
        <v/>
      </c>
      <c r="AM96" s="132" t="str">
        <f t="shared" si="43"/>
        <v/>
      </c>
      <c r="AN96" s="251"/>
      <c r="AO96" s="251"/>
      <c r="AP96" s="135" t="str">
        <f t="shared" si="44"/>
        <v>PENDIENTE</v>
      </c>
      <c r="AQ96" s="221"/>
      <c r="AR96" s="255"/>
      <c r="AS96" s="251"/>
      <c r="AT96" s="251"/>
      <c r="AU96" s="251"/>
      <c r="AV96" s="251"/>
      <c r="AW96" s="256"/>
      <c r="AX96" s="251"/>
      <c r="AY96" s="251"/>
      <c r="AZ96" s="221"/>
      <c r="BA96" s="134"/>
      <c r="BB96" s="251"/>
      <c r="BC96" s="157" t="str">
        <f t="shared" si="45"/>
        <v/>
      </c>
      <c r="BD96" s="225" t="str">
        <f t="shared" si="46"/>
        <v/>
      </c>
      <c r="BE96" s="132" t="str">
        <f t="shared" si="47"/>
        <v/>
      </c>
      <c r="BF96" s="235"/>
      <c r="BG96" s="135" t="str">
        <f t="shared" si="48"/>
        <v>PENDIENTE</v>
      </c>
      <c r="BH96" s="146"/>
      <c r="BI96" s="146" t="str">
        <f t="shared" si="49"/>
        <v>ABIERTO</v>
      </c>
      <c r="BJ96" s="146" t="str">
        <f t="shared" si="50"/>
        <v>ABIERTO</v>
      </c>
    </row>
    <row r="97" spans="1:62" ht="35.1" customHeight="1" x14ac:dyDescent="0.2">
      <c r="A97" s="329"/>
      <c r="B97" s="329"/>
      <c r="C97" s="330" t="s">
        <v>81</v>
      </c>
      <c r="D97" s="329"/>
      <c r="E97" s="331"/>
      <c r="F97" s="329"/>
      <c r="G97" s="332">
        <v>50</v>
      </c>
      <c r="H97" s="333" t="s">
        <v>177</v>
      </c>
      <c r="I97" s="334" t="s">
        <v>294</v>
      </c>
      <c r="J97" s="335"/>
      <c r="K97" s="335" t="s">
        <v>290</v>
      </c>
      <c r="L97" s="335" t="s">
        <v>187</v>
      </c>
      <c r="M97" s="335">
        <v>1</v>
      </c>
      <c r="N97" s="330" t="s">
        <v>88</v>
      </c>
      <c r="O97" s="330"/>
      <c r="P97" s="330" t="s">
        <v>181</v>
      </c>
      <c r="Q97" s="345" t="s">
        <v>189</v>
      </c>
      <c r="R97" s="338" t="s">
        <v>190</v>
      </c>
      <c r="S97" s="345"/>
      <c r="T97" s="339">
        <v>1</v>
      </c>
      <c r="U97" s="335" t="s">
        <v>191</v>
      </c>
      <c r="V97" s="349">
        <v>43887</v>
      </c>
      <c r="W97" s="349">
        <v>44196</v>
      </c>
      <c r="X97" s="129">
        <v>44227</v>
      </c>
      <c r="Y97" s="342">
        <v>44286</v>
      </c>
      <c r="Z97" s="343"/>
      <c r="AA97" s="154"/>
      <c r="AB97" s="138" t="str">
        <f t="shared" si="51"/>
        <v/>
      </c>
      <c r="AC97" s="139" t="str">
        <f t="shared" si="53"/>
        <v/>
      </c>
      <c r="AD97" s="140" t="str">
        <f t="shared" si="54"/>
        <v/>
      </c>
      <c r="AE97" s="344" t="s">
        <v>700</v>
      </c>
      <c r="AF97" s="137" t="s">
        <v>679</v>
      </c>
      <c r="AG97" s="135" t="str">
        <f t="shared" si="52"/>
        <v>PENDIENTE</v>
      </c>
      <c r="AH97" s="251"/>
      <c r="AI97" s="251"/>
      <c r="AJ97" s="251"/>
      <c r="AK97" s="282" t="str">
        <f t="shared" si="41"/>
        <v/>
      </c>
      <c r="AL97" s="219" t="str">
        <f t="shared" si="42"/>
        <v/>
      </c>
      <c r="AM97" s="132" t="str">
        <f t="shared" si="43"/>
        <v/>
      </c>
      <c r="AN97" s="251"/>
      <c r="AO97" s="251"/>
      <c r="AP97" s="135" t="str">
        <f t="shared" si="44"/>
        <v>PENDIENTE</v>
      </c>
      <c r="AQ97" s="221"/>
      <c r="AR97" s="255"/>
      <c r="AS97" s="251"/>
      <c r="AT97" s="251"/>
      <c r="AU97" s="251"/>
      <c r="AV97" s="251"/>
      <c r="AW97" s="256"/>
      <c r="AX97" s="251"/>
      <c r="AY97" s="251"/>
      <c r="AZ97" s="221"/>
      <c r="BA97" s="134"/>
      <c r="BB97" s="251"/>
      <c r="BC97" s="157" t="str">
        <f t="shared" si="45"/>
        <v/>
      </c>
      <c r="BD97" s="225" t="str">
        <f t="shared" si="46"/>
        <v/>
      </c>
      <c r="BE97" s="132" t="str">
        <f t="shared" si="47"/>
        <v/>
      </c>
      <c r="BF97" s="235"/>
      <c r="BG97" s="135" t="str">
        <f t="shared" si="48"/>
        <v>PENDIENTE</v>
      </c>
      <c r="BH97" s="146"/>
      <c r="BI97" s="146" t="str">
        <f t="shared" si="49"/>
        <v>ABIERTO</v>
      </c>
      <c r="BJ97" s="146" t="str">
        <f t="shared" si="50"/>
        <v>ABIERTO</v>
      </c>
    </row>
    <row r="98" spans="1:62" ht="35.1" customHeight="1" x14ac:dyDescent="0.2">
      <c r="A98" s="329"/>
      <c r="B98" s="329"/>
      <c r="C98" s="330" t="s">
        <v>81</v>
      </c>
      <c r="D98" s="329"/>
      <c r="E98" s="331"/>
      <c r="F98" s="329"/>
      <c r="G98" s="332">
        <v>51</v>
      </c>
      <c r="H98" s="333" t="s">
        <v>177</v>
      </c>
      <c r="I98" s="334" t="s">
        <v>295</v>
      </c>
      <c r="J98" s="335" t="s">
        <v>296</v>
      </c>
      <c r="K98" s="335" t="s">
        <v>297</v>
      </c>
      <c r="L98" s="335" t="s">
        <v>298</v>
      </c>
      <c r="M98" s="335">
        <v>1</v>
      </c>
      <c r="N98" s="330" t="s">
        <v>209</v>
      </c>
      <c r="O98" s="330"/>
      <c r="P98" s="330" t="s">
        <v>181</v>
      </c>
      <c r="Q98" s="345" t="s">
        <v>189</v>
      </c>
      <c r="R98" s="338" t="s">
        <v>190</v>
      </c>
      <c r="S98" s="345"/>
      <c r="T98" s="339">
        <v>1</v>
      </c>
      <c r="U98" s="335" t="s">
        <v>299</v>
      </c>
      <c r="V98" s="340">
        <v>43887</v>
      </c>
      <c r="W98" s="340">
        <v>44196</v>
      </c>
      <c r="X98" s="341">
        <v>44227</v>
      </c>
      <c r="Y98" s="342">
        <v>44286</v>
      </c>
      <c r="Z98" s="343" t="s">
        <v>674</v>
      </c>
      <c r="AA98" s="154"/>
      <c r="AB98" s="138" t="str">
        <f t="shared" si="51"/>
        <v/>
      </c>
      <c r="AC98" s="139" t="str">
        <f t="shared" si="53"/>
        <v/>
      </c>
      <c r="AD98" s="140" t="str">
        <f t="shared" si="54"/>
        <v/>
      </c>
      <c r="AE98" s="344" t="s">
        <v>701</v>
      </c>
      <c r="AF98" s="137" t="s">
        <v>679</v>
      </c>
      <c r="AG98" s="135" t="str">
        <f t="shared" si="52"/>
        <v>PENDIENTE</v>
      </c>
      <c r="AH98" s="251"/>
      <c r="AI98" s="251"/>
      <c r="AJ98" s="251"/>
      <c r="AK98" s="282" t="str">
        <f t="shared" si="41"/>
        <v/>
      </c>
      <c r="AL98" s="219" t="str">
        <f t="shared" si="42"/>
        <v/>
      </c>
      <c r="AM98" s="132" t="str">
        <f t="shared" si="43"/>
        <v/>
      </c>
      <c r="AN98" s="251"/>
      <c r="AO98" s="251"/>
      <c r="AP98" s="135" t="str">
        <f t="shared" si="44"/>
        <v>PENDIENTE</v>
      </c>
      <c r="AQ98" s="221"/>
      <c r="AR98" s="255"/>
      <c r="AS98" s="251"/>
      <c r="AT98" s="251"/>
      <c r="AU98" s="251"/>
      <c r="AV98" s="251"/>
      <c r="AW98" s="256"/>
      <c r="AX98" s="251"/>
      <c r="AY98" s="251"/>
      <c r="AZ98" s="221"/>
      <c r="BA98" s="134"/>
      <c r="BB98" s="251"/>
      <c r="BC98" s="157" t="str">
        <f t="shared" si="45"/>
        <v/>
      </c>
      <c r="BD98" s="225" t="str">
        <f t="shared" si="46"/>
        <v/>
      </c>
      <c r="BE98" s="132" t="str">
        <f t="shared" si="47"/>
        <v/>
      </c>
      <c r="BF98" s="235"/>
      <c r="BG98" s="135" t="str">
        <f t="shared" si="48"/>
        <v>PENDIENTE</v>
      </c>
      <c r="BH98" s="146"/>
      <c r="BI98" s="146" t="str">
        <f t="shared" si="49"/>
        <v>ABIERTO</v>
      </c>
      <c r="BJ98" s="146" t="str">
        <f t="shared" si="50"/>
        <v>ABIERTO</v>
      </c>
    </row>
    <row r="99" spans="1:62" ht="35.1" customHeight="1" x14ac:dyDescent="0.2">
      <c r="A99" s="329"/>
      <c r="B99" s="329"/>
      <c r="C99" s="330" t="s">
        <v>81</v>
      </c>
      <c r="D99" s="329"/>
      <c r="E99" s="331"/>
      <c r="F99" s="329"/>
      <c r="G99" s="332">
        <v>52</v>
      </c>
      <c r="H99" s="333" t="s">
        <v>177</v>
      </c>
      <c r="I99" s="334" t="s">
        <v>300</v>
      </c>
      <c r="J99" s="335"/>
      <c r="K99" s="335"/>
      <c r="L99" s="335"/>
      <c r="M99" s="335">
        <v>1</v>
      </c>
      <c r="N99" s="330" t="s">
        <v>88</v>
      </c>
      <c r="O99" s="330"/>
      <c r="P99" s="330" t="s">
        <v>181</v>
      </c>
      <c r="Q99" s="345" t="s">
        <v>189</v>
      </c>
      <c r="R99" s="338" t="s">
        <v>190</v>
      </c>
      <c r="S99" s="345"/>
      <c r="T99" s="339">
        <v>1</v>
      </c>
      <c r="U99" s="335"/>
      <c r="V99" s="340"/>
      <c r="W99" s="340"/>
      <c r="X99" s="341"/>
      <c r="Y99" s="342">
        <v>44286</v>
      </c>
      <c r="Z99" s="343"/>
      <c r="AA99" s="154"/>
      <c r="AB99" s="138" t="str">
        <f t="shared" si="51"/>
        <v/>
      </c>
      <c r="AC99" s="139" t="str">
        <f t="shared" si="53"/>
        <v/>
      </c>
      <c r="AD99" s="140" t="str">
        <f t="shared" si="54"/>
        <v/>
      </c>
      <c r="AE99" s="344" t="s">
        <v>701</v>
      </c>
      <c r="AF99" s="137" t="s">
        <v>679</v>
      </c>
      <c r="AG99" s="135" t="str">
        <f t="shared" si="52"/>
        <v>PENDIENTE</v>
      </c>
      <c r="AH99" s="251"/>
      <c r="AI99" s="251"/>
      <c r="AJ99" s="251"/>
      <c r="AK99" s="282" t="str">
        <f t="shared" si="41"/>
        <v/>
      </c>
      <c r="AL99" s="219" t="str">
        <f t="shared" si="42"/>
        <v/>
      </c>
      <c r="AM99" s="132" t="str">
        <f t="shared" si="43"/>
        <v/>
      </c>
      <c r="AN99" s="251"/>
      <c r="AO99" s="251"/>
      <c r="AP99" s="135" t="str">
        <f t="shared" si="44"/>
        <v>PENDIENTE</v>
      </c>
      <c r="AQ99" s="221"/>
      <c r="AR99" s="255"/>
      <c r="AS99" s="251"/>
      <c r="AT99" s="251"/>
      <c r="AU99" s="251"/>
      <c r="AV99" s="251"/>
      <c r="AW99" s="256"/>
      <c r="AX99" s="251"/>
      <c r="AY99" s="251"/>
      <c r="AZ99" s="221"/>
      <c r="BA99" s="134"/>
      <c r="BB99" s="251"/>
      <c r="BC99" s="157" t="str">
        <f t="shared" si="45"/>
        <v/>
      </c>
      <c r="BD99" s="225" t="str">
        <f t="shared" si="46"/>
        <v/>
      </c>
      <c r="BE99" s="132" t="str">
        <f t="shared" si="47"/>
        <v/>
      </c>
      <c r="BF99" s="235"/>
      <c r="BG99" s="135" t="str">
        <f t="shared" si="48"/>
        <v>PENDIENTE</v>
      </c>
      <c r="BH99" s="146"/>
      <c r="BI99" s="146" t="str">
        <f t="shared" si="49"/>
        <v>ABIERTO</v>
      </c>
      <c r="BJ99" s="146" t="str">
        <f t="shared" si="50"/>
        <v>ABIERTO</v>
      </c>
    </row>
    <row r="100" spans="1:62" ht="35.1" customHeight="1" x14ac:dyDescent="0.2">
      <c r="A100" s="329"/>
      <c r="B100" s="329"/>
      <c r="C100" s="330" t="s">
        <v>81</v>
      </c>
      <c r="D100" s="329"/>
      <c r="E100" s="331"/>
      <c r="F100" s="329"/>
      <c r="G100" s="332">
        <v>53</v>
      </c>
      <c r="H100" s="333" t="s">
        <v>177</v>
      </c>
      <c r="I100" s="334" t="s">
        <v>301</v>
      </c>
      <c r="J100" s="335"/>
      <c r="K100" s="335"/>
      <c r="L100" s="335"/>
      <c r="M100" s="335">
        <v>1</v>
      </c>
      <c r="N100" s="330" t="s">
        <v>88</v>
      </c>
      <c r="O100" s="330"/>
      <c r="P100" s="330" t="s">
        <v>181</v>
      </c>
      <c r="Q100" s="345" t="s">
        <v>189</v>
      </c>
      <c r="R100" s="338" t="s">
        <v>190</v>
      </c>
      <c r="S100" s="345"/>
      <c r="T100" s="339">
        <v>1</v>
      </c>
      <c r="U100" s="335"/>
      <c r="V100" s="340"/>
      <c r="W100" s="340"/>
      <c r="X100" s="341"/>
      <c r="Y100" s="342">
        <v>44286</v>
      </c>
      <c r="Z100" s="343"/>
      <c r="AA100" s="154"/>
      <c r="AB100" s="138" t="str">
        <f t="shared" si="51"/>
        <v/>
      </c>
      <c r="AC100" s="139" t="str">
        <f t="shared" si="53"/>
        <v/>
      </c>
      <c r="AD100" s="140" t="str">
        <f t="shared" si="54"/>
        <v/>
      </c>
      <c r="AE100" s="344" t="s">
        <v>701</v>
      </c>
      <c r="AF100" s="137" t="s">
        <v>679</v>
      </c>
      <c r="AG100" s="135" t="str">
        <f t="shared" si="52"/>
        <v>PENDIENTE</v>
      </c>
      <c r="AH100" s="251"/>
      <c r="AI100" s="251"/>
      <c r="AJ100" s="251"/>
      <c r="AK100" s="282" t="str">
        <f t="shared" si="41"/>
        <v/>
      </c>
      <c r="AL100" s="219" t="str">
        <f t="shared" si="42"/>
        <v/>
      </c>
      <c r="AM100" s="132" t="str">
        <f t="shared" si="43"/>
        <v/>
      </c>
      <c r="AN100" s="251"/>
      <c r="AO100" s="251"/>
      <c r="AP100" s="135" t="str">
        <f t="shared" si="44"/>
        <v>PENDIENTE</v>
      </c>
      <c r="AQ100" s="221"/>
      <c r="AR100" s="255"/>
      <c r="AS100" s="251"/>
      <c r="AT100" s="251"/>
      <c r="AU100" s="251"/>
      <c r="AV100" s="251"/>
      <c r="AW100" s="256"/>
      <c r="AX100" s="251"/>
      <c r="AY100" s="251"/>
      <c r="AZ100" s="221"/>
      <c r="BA100" s="134"/>
      <c r="BB100" s="251"/>
      <c r="BC100" s="157" t="str">
        <f t="shared" si="45"/>
        <v/>
      </c>
      <c r="BD100" s="225" t="str">
        <f t="shared" si="46"/>
        <v/>
      </c>
      <c r="BE100" s="132" t="str">
        <f t="shared" si="47"/>
        <v/>
      </c>
      <c r="BF100" s="235"/>
      <c r="BG100" s="135" t="str">
        <f t="shared" si="48"/>
        <v>PENDIENTE</v>
      </c>
      <c r="BH100" s="146"/>
      <c r="BI100" s="146" t="str">
        <f t="shared" si="49"/>
        <v>ABIERTO</v>
      </c>
      <c r="BJ100" s="146" t="str">
        <f t="shared" si="50"/>
        <v>ABIERTO</v>
      </c>
    </row>
    <row r="101" spans="1:62" ht="35.1" customHeight="1" x14ac:dyDescent="0.2">
      <c r="A101" s="329"/>
      <c r="B101" s="329"/>
      <c r="C101" s="330" t="s">
        <v>81</v>
      </c>
      <c r="D101" s="329"/>
      <c r="E101" s="331"/>
      <c r="F101" s="329"/>
      <c r="G101" s="332">
        <v>54</v>
      </c>
      <c r="H101" s="333" t="s">
        <v>177</v>
      </c>
      <c r="I101" s="334" t="s">
        <v>302</v>
      </c>
      <c r="J101" s="335"/>
      <c r="K101" s="335"/>
      <c r="L101" s="335"/>
      <c r="M101" s="335">
        <v>1</v>
      </c>
      <c r="N101" s="330" t="s">
        <v>88</v>
      </c>
      <c r="O101" s="330"/>
      <c r="P101" s="330" t="s">
        <v>181</v>
      </c>
      <c r="Q101" s="345" t="s">
        <v>189</v>
      </c>
      <c r="R101" s="338" t="s">
        <v>190</v>
      </c>
      <c r="S101" s="345"/>
      <c r="T101" s="339">
        <v>1</v>
      </c>
      <c r="U101" s="335"/>
      <c r="V101" s="340"/>
      <c r="W101" s="340"/>
      <c r="X101" s="341"/>
      <c r="Y101" s="342">
        <v>44286</v>
      </c>
      <c r="Z101" s="343"/>
      <c r="AA101" s="154"/>
      <c r="AB101" s="138" t="str">
        <f t="shared" si="51"/>
        <v/>
      </c>
      <c r="AC101" s="139" t="str">
        <f t="shared" si="53"/>
        <v/>
      </c>
      <c r="AD101" s="140" t="str">
        <f t="shared" si="54"/>
        <v/>
      </c>
      <c r="AE101" s="344" t="s">
        <v>701</v>
      </c>
      <c r="AF101" s="137" t="s">
        <v>679</v>
      </c>
      <c r="AG101" s="135" t="str">
        <f t="shared" si="52"/>
        <v>PENDIENTE</v>
      </c>
      <c r="AH101" s="251"/>
      <c r="AI101" s="251"/>
      <c r="AJ101" s="251"/>
      <c r="AK101" s="282" t="str">
        <f t="shared" si="41"/>
        <v/>
      </c>
      <c r="AL101" s="219" t="str">
        <f t="shared" si="42"/>
        <v/>
      </c>
      <c r="AM101" s="132" t="str">
        <f t="shared" si="43"/>
        <v/>
      </c>
      <c r="AN101" s="251"/>
      <c r="AO101" s="251"/>
      <c r="AP101" s="135" t="str">
        <f t="shared" si="44"/>
        <v>PENDIENTE</v>
      </c>
      <c r="AQ101" s="221"/>
      <c r="AR101" s="255"/>
      <c r="AS101" s="251"/>
      <c r="AT101" s="251"/>
      <c r="AU101" s="251"/>
      <c r="AV101" s="251"/>
      <c r="AW101" s="256"/>
      <c r="AX101" s="251"/>
      <c r="AY101" s="251"/>
      <c r="AZ101" s="221"/>
      <c r="BA101" s="134"/>
      <c r="BB101" s="251"/>
      <c r="BC101" s="157" t="str">
        <f t="shared" si="45"/>
        <v/>
      </c>
      <c r="BD101" s="225" t="str">
        <f t="shared" si="46"/>
        <v/>
      </c>
      <c r="BE101" s="132" t="str">
        <f t="shared" si="47"/>
        <v/>
      </c>
      <c r="BF101" s="235"/>
      <c r="BG101" s="135" t="str">
        <f t="shared" si="48"/>
        <v>PENDIENTE</v>
      </c>
      <c r="BH101" s="146"/>
      <c r="BI101" s="146" t="str">
        <f t="shared" si="49"/>
        <v>ABIERTO</v>
      </c>
      <c r="BJ101" s="146" t="str">
        <f t="shared" si="50"/>
        <v>ABIERTO</v>
      </c>
    </row>
    <row r="102" spans="1:62" ht="35.1" customHeight="1" x14ac:dyDescent="0.2">
      <c r="A102" s="329"/>
      <c r="B102" s="329"/>
      <c r="C102" s="330" t="s">
        <v>81</v>
      </c>
      <c r="D102" s="329"/>
      <c r="E102" s="331"/>
      <c r="F102" s="329"/>
      <c r="G102" s="332">
        <v>55</v>
      </c>
      <c r="H102" s="333" t="s">
        <v>177</v>
      </c>
      <c r="I102" s="334" t="s">
        <v>303</v>
      </c>
      <c r="J102" s="335"/>
      <c r="K102" s="335"/>
      <c r="L102" s="335"/>
      <c r="M102" s="335">
        <v>1</v>
      </c>
      <c r="N102" s="330" t="s">
        <v>88</v>
      </c>
      <c r="O102" s="330"/>
      <c r="P102" s="330" t="s">
        <v>181</v>
      </c>
      <c r="Q102" s="345" t="s">
        <v>189</v>
      </c>
      <c r="R102" s="338" t="s">
        <v>190</v>
      </c>
      <c r="S102" s="345"/>
      <c r="T102" s="339">
        <v>1</v>
      </c>
      <c r="U102" s="335"/>
      <c r="V102" s="340"/>
      <c r="W102" s="340"/>
      <c r="X102" s="341"/>
      <c r="Y102" s="342">
        <v>44286</v>
      </c>
      <c r="Z102" s="343"/>
      <c r="AA102" s="154"/>
      <c r="AB102" s="138" t="str">
        <f t="shared" si="51"/>
        <v/>
      </c>
      <c r="AC102" s="139" t="str">
        <f t="shared" si="53"/>
        <v/>
      </c>
      <c r="AD102" s="140" t="str">
        <f t="shared" si="54"/>
        <v/>
      </c>
      <c r="AE102" s="344" t="s">
        <v>701</v>
      </c>
      <c r="AF102" s="137" t="s">
        <v>679</v>
      </c>
      <c r="AG102" s="135" t="str">
        <f t="shared" si="52"/>
        <v>PENDIENTE</v>
      </c>
      <c r="AH102" s="251"/>
      <c r="AI102" s="251"/>
      <c r="AJ102" s="251"/>
      <c r="AK102" s="282" t="str">
        <f t="shared" si="41"/>
        <v/>
      </c>
      <c r="AL102" s="219" t="str">
        <f t="shared" si="42"/>
        <v/>
      </c>
      <c r="AM102" s="132" t="str">
        <f t="shared" si="43"/>
        <v/>
      </c>
      <c r="AN102" s="251"/>
      <c r="AO102" s="251"/>
      <c r="AP102" s="135" t="str">
        <f t="shared" si="44"/>
        <v>PENDIENTE</v>
      </c>
      <c r="AQ102" s="221"/>
      <c r="AR102" s="255"/>
      <c r="AS102" s="251"/>
      <c r="AT102" s="251"/>
      <c r="AU102" s="251"/>
      <c r="AV102" s="251"/>
      <c r="AW102" s="256"/>
      <c r="AX102" s="251"/>
      <c r="AY102" s="251"/>
      <c r="AZ102" s="221"/>
      <c r="BA102" s="134"/>
      <c r="BB102" s="251"/>
      <c r="BC102" s="157" t="str">
        <f t="shared" si="45"/>
        <v/>
      </c>
      <c r="BD102" s="225" t="str">
        <f t="shared" si="46"/>
        <v/>
      </c>
      <c r="BE102" s="132" t="str">
        <f t="shared" si="47"/>
        <v/>
      </c>
      <c r="BF102" s="235"/>
      <c r="BG102" s="135" t="str">
        <f t="shared" si="48"/>
        <v>PENDIENTE</v>
      </c>
      <c r="BH102" s="146"/>
      <c r="BI102" s="146" t="str">
        <f t="shared" si="49"/>
        <v>ABIERTO</v>
      </c>
      <c r="BJ102" s="146" t="str">
        <f t="shared" si="50"/>
        <v>ABIERTO</v>
      </c>
    </row>
    <row r="103" spans="1:62" ht="35.1" customHeight="1" x14ac:dyDescent="0.2">
      <c r="A103" s="329"/>
      <c r="B103" s="329"/>
      <c r="C103" s="330" t="s">
        <v>81</v>
      </c>
      <c r="D103" s="329"/>
      <c r="E103" s="331"/>
      <c r="F103" s="329"/>
      <c r="G103" s="332">
        <v>56</v>
      </c>
      <c r="H103" s="333" t="s">
        <v>177</v>
      </c>
      <c r="I103" s="334" t="s">
        <v>304</v>
      </c>
      <c r="J103" s="335"/>
      <c r="K103" s="335"/>
      <c r="L103" s="335"/>
      <c r="M103" s="347">
        <v>1</v>
      </c>
      <c r="N103" s="330" t="s">
        <v>88</v>
      </c>
      <c r="O103" s="330"/>
      <c r="P103" s="330" t="s">
        <v>181</v>
      </c>
      <c r="Q103" s="345" t="s">
        <v>189</v>
      </c>
      <c r="R103" s="338" t="s">
        <v>190</v>
      </c>
      <c r="S103" s="345"/>
      <c r="T103" s="339">
        <v>1</v>
      </c>
      <c r="U103" s="335"/>
      <c r="V103" s="340"/>
      <c r="W103" s="340"/>
      <c r="X103" s="341"/>
      <c r="Y103" s="342">
        <v>44286</v>
      </c>
      <c r="Z103" s="343"/>
      <c r="AA103" s="154"/>
      <c r="AB103" s="138" t="str">
        <f t="shared" si="51"/>
        <v/>
      </c>
      <c r="AC103" s="139" t="str">
        <f t="shared" si="53"/>
        <v/>
      </c>
      <c r="AD103" s="140" t="str">
        <f t="shared" si="54"/>
        <v/>
      </c>
      <c r="AE103" s="344" t="s">
        <v>701</v>
      </c>
      <c r="AF103" s="137" t="s">
        <v>679</v>
      </c>
      <c r="AG103" s="135" t="str">
        <f t="shared" si="52"/>
        <v>PENDIENTE</v>
      </c>
      <c r="AH103" s="251"/>
      <c r="AI103" s="251"/>
      <c r="AJ103" s="251"/>
      <c r="AK103" s="282" t="str">
        <f t="shared" si="41"/>
        <v/>
      </c>
      <c r="AL103" s="219" t="str">
        <f t="shared" si="42"/>
        <v/>
      </c>
      <c r="AM103" s="132" t="str">
        <f t="shared" si="43"/>
        <v/>
      </c>
      <c r="AN103" s="251"/>
      <c r="AO103" s="251"/>
      <c r="AP103" s="135" t="str">
        <f t="shared" si="44"/>
        <v>PENDIENTE</v>
      </c>
      <c r="AQ103" s="221"/>
      <c r="AR103" s="255"/>
      <c r="AS103" s="251"/>
      <c r="AT103" s="251"/>
      <c r="AU103" s="251"/>
      <c r="AV103" s="251"/>
      <c r="AW103" s="256"/>
      <c r="AX103" s="251"/>
      <c r="AY103" s="251"/>
      <c r="AZ103" s="221"/>
      <c r="BA103" s="134"/>
      <c r="BB103" s="251"/>
      <c r="BC103" s="157" t="str">
        <f t="shared" si="45"/>
        <v/>
      </c>
      <c r="BD103" s="225" t="str">
        <f t="shared" si="46"/>
        <v/>
      </c>
      <c r="BE103" s="132" t="str">
        <f t="shared" si="47"/>
        <v/>
      </c>
      <c r="BF103" s="235"/>
      <c r="BG103" s="135" t="str">
        <f t="shared" si="48"/>
        <v>PENDIENTE</v>
      </c>
      <c r="BH103" s="146"/>
      <c r="BI103" s="146" t="str">
        <f t="shared" si="49"/>
        <v>ABIERTO</v>
      </c>
      <c r="BJ103" s="146" t="str">
        <f t="shared" si="50"/>
        <v>ABIERTO</v>
      </c>
    </row>
    <row r="104" spans="1:62" ht="35.1" customHeight="1" x14ac:dyDescent="0.2">
      <c r="A104" s="329"/>
      <c r="B104" s="329"/>
      <c r="C104" s="330" t="s">
        <v>81</v>
      </c>
      <c r="D104" s="329"/>
      <c r="E104" s="331"/>
      <c r="F104" s="329"/>
      <c r="G104" s="332">
        <v>57</v>
      </c>
      <c r="H104" s="333" t="s">
        <v>177</v>
      </c>
      <c r="I104" s="334" t="s">
        <v>305</v>
      </c>
      <c r="J104" s="335"/>
      <c r="K104" s="335"/>
      <c r="L104" s="335"/>
      <c r="M104" s="347">
        <v>1</v>
      </c>
      <c r="N104" s="330" t="s">
        <v>88</v>
      </c>
      <c r="O104" s="330"/>
      <c r="P104" s="330" t="s">
        <v>181</v>
      </c>
      <c r="Q104" s="345" t="s">
        <v>189</v>
      </c>
      <c r="R104" s="338" t="s">
        <v>190</v>
      </c>
      <c r="S104" s="345"/>
      <c r="T104" s="339">
        <v>1</v>
      </c>
      <c r="U104" s="335"/>
      <c r="V104" s="340"/>
      <c r="W104" s="340"/>
      <c r="X104" s="341"/>
      <c r="Y104" s="342">
        <v>44286</v>
      </c>
      <c r="Z104" s="343"/>
      <c r="AA104" s="154"/>
      <c r="AB104" s="138" t="str">
        <f t="shared" si="51"/>
        <v/>
      </c>
      <c r="AC104" s="139" t="str">
        <f t="shared" si="53"/>
        <v/>
      </c>
      <c r="AD104" s="140" t="str">
        <f t="shared" si="54"/>
        <v/>
      </c>
      <c r="AE104" s="344" t="s">
        <v>701</v>
      </c>
      <c r="AF104" s="137" t="s">
        <v>679</v>
      </c>
      <c r="AG104" s="135" t="str">
        <f t="shared" si="52"/>
        <v>PENDIENTE</v>
      </c>
      <c r="AH104" s="251"/>
      <c r="AI104" s="251"/>
      <c r="AJ104" s="251"/>
      <c r="AK104" s="282" t="str">
        <f t="shared" si="41"/>
        <v/>
      </c>
      <c r="AL104" s="219" t="str">
        <f t="shared" si="42"/>
        <v/>
      </c>
      <c r="AM104" s="132" t="str">
        <f t="shared" si="43"/>
        <v/>
      </c>
      <c r="AN104" s="251"/>
      <c r="AO104" s="251"/>
      <c r="AP104" s="135" t="str">
        <f t="shared" si="44"/>
        <v>PENDIENTE</v>
      </c>
      <c r="AQ104" s="221"/>
      <c r="AR104" s="255"/>
      <c r="AS104" s="251"/>
      <c r="AT104" s="251"/>
      <c r="AU104" s="251"/>
      <c r="AV104" s="251"/>
      <c r="AW104" s="256"/>
      <c r="AX104" s="251"/>
      <c r="AY104" s="251"/>
      <c r="AZ104" s="221"/>
      <c r="BA104" s="134"/>
      <c r="BB104" s="251"/>
      <c r="BC104" s="157" t="str">
        <f t="shared" si="45"/>
        <v/>
      </c>
      <c r="BD104" s="225" t="str">
        <f t="shared" si="46"/>
        <v/>
      </c>
      <c r="BE104" s="132" t="str">
        <f t="shared" si="47"/>
        <v/>
      </c>
      <c r="BF104" s="235"/>
      <c r="BG104" s="135" t="str">
        <f t="shared" si="48"/>
        <v>PENDIENTE</v>
      </c>
      <c r="BH104" s="146"/>
      <c r="BI104" s="146" t="str">
        <f t="shared" si="49"/>
        <v>ABIERTO</v>
      </c>
      <c r="BJ104" s="146" t="str">
        <f t="shared" si="50"/>
        <v>ABIERTO</v>
      </c>
    </row>
    <row r="105" spans="1:62" ht="35.1" customHeight="1" x14ac:dyDescent="0.2">
      <c r="A105" s="329"/>
      <c r="B105" s="329"/>
      <c r="C105" s="330" t="s">
        <v>81</v>
      </c>
      <c r="D105" s="329"/>
      <c r="E105" s="331"/>
      <c r="F105" s="329"/>
      <c r="G105" s="332">
        <v>58</v>
      </c>
      <c r="H105" s="333" t="s">
        <v>177</v>
      </c>
      <c r="I105" s="334" t="s">
        <v>306</v>
      </c>
      <c r="J105" s="335"/>
      <c r="K105" s="335"/>
      <c r="L105" s="335"/>
      <c r="M105" s="347">
        <v>1</v>
      </c>
      <c r="N105" s="330" t="s">
        <v>88</v>
      </c>
      <c r="O105" s="330"/>
      <c r="P105" s="330" t="s">
        <v>181</v>
      </c>
      <c r="Q105" s="345" t="s">
        <v>189</v>
      </c>
      <c r="R105" s="338" t="s">
        <v>190</v>
      </c>
      <c r="S105" s="345"/>
      <c r="T105" s="339">
        <v>1</v>
      </c>
      <c r="U105" s="335"/>
      <c r="V105" s="340"/>
      <c r="W105" s="340"/>
      <c r="X105" s="341"/>
      <c r="Y105" s="342">
        <v>44286</v>
      </c>
      <c r="Z105" s="343"/>
      <c r="AA105" s="154"/>
      <c r="AB105" s="138" t="str">
        <f t="shared" si="51"/>
        <v/>
      </c>
      <c r="AC105" s="139" t="str">
        <f t="shared" si="53"/>
        <v/>
      </c>
      <c r="AD105" s="140" t="str">
        <f t="shared" si="54"/>
        <v/>
      </c>
      <c r="AE105" s="344" t="s">
        <v>701</v>
      </c>
      <c r="AF105" s="137" t="s">
        <v>679</v>
      </c>
      <c r="AG105" s="135" t="str">
        <f t="shared" si="52"/>
        <v>PENDIENTE</v>
      </c>
      <c r="AH105" s="251"/>
      <c r="AI105" s="251"/>
      <c r="AJ105" s="251"/>
      <c r="AK105" s="282" t="str">
        <f t="shared" si="41"/>
        <v/>
      </c>
      <c r="AL105" s="219" t="str">
        <f t="shared" si="42"/>
        <v/>
      </c>
      <c r="AM105" s="132" t="str">
        <f t="shared" si="43"/>
        <v/>
      </c>
      <c r="AN105" s="251"/>
      <c r="AO105" s="251"/>
      <c r="AP105" s="135" t="str">
        <f t="shared" si="44"/>
        <v>PENDIENTE</v>
      </c>
      <c r="AQ105" s="221"/>
      <c r="AR105" s="255"/>
      <c r="AS105" s="251"/>
      <c r="AT105" s="251"/>
      <c r="AU105" s="251"/>
      <c r="AV105" s="251"/>
      <c r="AW105" s="256"/>
      <c r="AX105" s="251"/>
      <c r="AY105" s="251"/>
      <c r="AZ105" s="221"/>
      <c r="BA105" s="134"/>
      <c r="BB105" s="251"/>
      <c r="BC105" s="157" t="str">
        <f t="shared" si="45"/>
        <v/>
      </c>
      <c r="BD105" s="225" t="str">
        <f t="shared" si="46"/>
        <v/>
      </c>
      <c r="BE105" s="132" t="str">
        <f t="shared" si="47"/>
        <v/>
      </c>
      <c r="BF105" s="235"/>
      <c r="BG105" s="135" t="str">
        <f t="shared" si="48"/>
        <v>PENDIENTE</v>
      </c>
      <c r="BH105" s="146"/>
      <c r="BI105" s="146" t="str">
        <f t="shared" si="49"/>
        <v>ABIERTO</v>
      </c>
      <c r="BJ105" s="146" t="str">
        <f t="shared" si="50"/>
        <v>ABIERTO</v>
      </c>
    </row>
    <row r="106" spans="1:62" ht="35.1" customHeight="1" x14ac:dyDescent="0.2">
      <c r="A106" s="329"/>
      <c r="B106" s="329"/>
      <c r="C106" s="330" t="s">
        <v>81</v>
      </c>
      <c r="D106" s="329"/>
      <c r="E106" s="331"/>
      <c r="F106" s="329"/>
      <c r="G106" s="332">
        <v>59</v>
      </c>
      <c r="H106" s="333" t="s">
        <v>177</v>
      </c>
      <c r="I106" s="334" t="s">
        <v>307</v>
      </c>
      <c r="J106" s="335"/>
      <c r="K106" s="335"/>
      <c r="L106" s="335"/>
      <c r="M106" s="347">
        <v>1</v>
      </c>
      <c r="N106" s="330" t="s">
        <v>88</v>
      </c>
      <c r="O106" s="330"/>
      <c r="P106" s="330" t="s">
        <v>181</v>
      </c>
      <c r="Q106" s="345" t="s">
        <v>189</v>
      </c>
      <c r="R106" s="338" t="s">
        <v>190</v>
      </c>
      <c r="S106" s="345"/>
      <c r="T106" s="339">
        <v>1</v>
      </c>
      <c r="U106" s="335"/>
      <c r="V106" s="340"/>
      <c r="W106" s="340"/>
      <c r="X106" s="341"/>
      <c r="Y106" s="342">
        <v>44286</v>
      </c>
      <c r="Z106" s="343"/>
      <c r="AA106" s="154"/>
      <c r="AB106" s="138" t="str">
        <f t="shared" si="51"/>
        <v/>
      </c>
      <c r="AC106" s="139" t="str">
        <f t="shared" si="53"/>
        <v/>
      </c>
      <c r="AD106" s="140" t="str">
        <f t="shared" si="54"/>
        <v/>
      </c>
      <c r="AE106" s="344" t="s">
        <v>701</v>
      </c>
      <c r="AF106" s="137" t="s">
        <v>679</v>
      </c>
      <c r="AG106" s="135" t="str">
        <f t="shared" si="52"/>
        <v>PENDIENTE</v>
      </c>
      <c r="AH106" s="251"/>
      <c r="AI106" s="251"/>
      <c r="AJ106" s="251"/>
      <c r="AK106" s="282" t="str">
        <f t="shared" si="41"/>
        <v/>
      </c>
      <c r="AL106" s="219" t="str">
        <f t="shared" si="42"/>
        <v/>
      </c>
      <c r="AM106" s="132" t="str">
        <f t="shared" si="43"/>
        <v/>
      </c>
      <c r="AN106" s="251"/>
      <c r="AO106" s="251"/>
      <c r="AP106" s="135" t="str">
        <f t="shared" si="44"/>
        <v>PENDIENTE</v>
      </c>
      <c r="AQ106" s="221"/>
      <c r="AR106" s="255"/>
      <c r="AS106" s="251"/>
      <c r="AT106" s="251"/>
      <c r="AU106" s="251"/>
      <c r="AV106" s="251"/>
      <c r="AW106" s="256"/>
      <c r="AX106" s="251"/>
      <c r="AY106" s="251"/>
      <c r="AZ106" s="221"/>
      <c r="BA106" s="134"/>
      <c r="BB106" s="251"/>
      <c r="BC106" s="157" t="str">
        <f t="shared" si="45"/>
        <v/>
      </c>
      <c r="BD106" s="225" t="str">
        <f t="shared" si="46"/>
        <v/>
      </c>
      <c r="BE106" s="132" t="str">
        <f t="shared" si="47"/>
        <v/>
      </c>
      <c r="BF106" s="235"/>
      <c r="BG106" s="135" t="str">
        <f t="shared" si="48"/>
        <v>PENDIENTE</v>
      </c>
      <c r="BH106" s="146"/>
      <c r="BI106" s="146" t="str">
        <f t="shared" si="49"/>
        <v>ABIERTO</v>
      </c>
      <c r="BJ106" s="146" t="str">
        <f t="shared" si="50"/>
        <v>ABIERTO</v>
      </c>
    </row>
    <row r="107" spans="1:62" ht="35.1" customHeight="1" x14ac:dyDescent="0.2">
      <c r="A107" s="329"/>
      <c r="B107" s="329"/>
      <c r="C107" s="330" t="s">
        <v>81</v>
      </c>
      <c r="D107" s="329"/>
      <c r="E107" s="331"/>
      <c r="F107" s="329"/>
      <c r="G107" s="332">
        <v>60</v>
      </c>
      <c r="H107" s="333" t="s">
        <v>177</v>
      </c>
      <c r="I107" s="334" t="s">
        <v>308</v>
      </c>
      <c r="J107" s="335"/>
      <c r="K107" s="335"/>
      <c r="L107" s="335"/>
      <c r="M107" s="347">
        <v>1</v>
      </c>
      <c r="N107" s="330" t="s">
        <v>88</v>
      </c>
      <c r="O107" s="330"/>
      <c r="P107" s="330" t="s">
        <v>181</v>
      </c>
      <c r="Q107" s="345" t="s">
        <v>189</v>
      </c>
      <c r="R107" s="338" t="s">
        <v>190</v>
      </c>
      <c r="S107" s="345"/>
      <c r="T107" s="339">
        <v>1</v>
      </c>
      <c r="U107" s="335"/>
      <c r="V107" s="340"/>
      <c r="W107" s="340"/>
      <c r="X107" s="341"/>
      <c r="Y107" s="342">
        <v>44286</v>
      </c>
      <c r="Z107" s="343"/>
      <c r="AA107" s="154"/>
      <c r="AB107" s="138" t="str">
        <f t="shared" si="51"/>
        <v/>
      </c>
      <c r="AC107" s="139" t="str">
        <f t="shared" si="53"/>
        <v/>
      </c>
      <c r="AD107" s="140" t="str">
        <f t="shared" si="54"/>
        <v/>
      </c>
      <c r="AE107" s="344" t="s">
        <v>701</v>
      </c>
      <c r="AF107" s="137" t="s">
        <v>679</v>
      </c>
      <c r="AG107" s="135" t="str">
        <f t="shared" si="52"/>
        <v>PENDIENTE</v>
      </c>
      <c r="AH107" s="251"/>
      <c r="AI107" s="251"/>
      <c r="AJ107" s="251"/>
      <c r="AK107" s="282" t="str">
        <f t="shared" si="41"/>
        <v/>
      </c>
      <c r="AL107" s="219" t="str">
        <f t="shared" si="42"/>
        <v/>
      </c>
      <c r="AM107" s="132" t="str">
        <f t="shared" si="43"/>
        <v/>
      </c>
      <c r="AN107" s="251"/>
      <c r="AO107" s="251"/>
      <c r="AP107" s="135" t="str">
        <f t="shared" si="44"/>
        <v>PENDIENTE</v>
      </c>
      <c r="AQ107" s="221"/>
      <c r="AR107" s="255"/>
      <c r="AS107" s="251"/>
      <c r="AT107" s="251"/>
      <c r="AU107" s="251"/>
      <c r="AV107" s="251"/>
      <c r="AW107" s="256"/>
      <c r="AX107" s="251"/>
      <c r="AY107" s="251"/>
      <c r="AZ107" s="221"/>
      <c r="BA107" s="134"/>
      <c r="BB107" s="251"/>
      <c r="BC107" s="157" t="str">
        <f t="shared" si="45"/>
        <v/>
      </c>
      <c r="BD107" s="225" t="str">
        <f t="shared" si="46"/>
        <v/>
      </c>
      <c r="BE107" s="132" t="str">
        <f t="shared" si="47"/>
        <v/>
      </c>
      <c r="BF107" s="235"/>
      <c r="BG107" s="135" t="str">
        <f t="shared" si="48"/>
        <v>PENDIENTE</v>
      </c>
      <c r="BH107" s="146"/>
      <c r="BI107" s="146" t="str">
        <f t="shared" si="49"/>
        <v>ABIERTO</v>
      </c>
      <c r="BJ107" s="146" t="str">
        <f t="shared" si="50"/>
        <v>ABIERTO</v>
      </c>
    </row>
    <row r="108" spans="1:62" ht="35.1" customHeight="1" x14ac:dyDescent="0.2">
      <c r="A108" s="329"/>
      <c r="B108" s="329"/>
      <c r="C108" s="330" t="s">
        <v>81</v>
      </c>
      <c r="D108" s="329"/>
      <c r="E108" s="331"/>
      <c r="F108" s="329"/>
      <c r="G108" s="332">
        <v>61</v>
      </c>
      <c r="H108" s="333" t="s">
        <v>177</v>
      </c>
      <c r="I108" s="334" t="s">
        <v>309</v>
      </c>
      <c r="J108" s="335"/>
      <c r="K108" s="335"/>
      <c r="L108" s="335"/>
      <c r="M108" s="347">
        <v>1</v>
      </c>
      <c r="N108" s="330" t="s">
        <v>88</v>
      </c>
      <c r="O108" s="330"/>
      <c r="P108" s="330" t="s">
        <v>181</v>
      </c>
      <c r="Q108" s="345" t="s">
        <v>189</v>
      </c>
      <c r="R108" s="338" t="s">
        <v>190</v>
      </c>
      <c r="S108" s="345"/>
      <c r="T108" s="339">
        <v>1</v>
      </c>
      <c r="U108" s="335"/>
      <c r="V108" s="340"/>
      <c r="W108" s="340"/>
      <c r="X108" s="341"/>
      <c r="Y108" s="342">
        <v>44286</v>
      </c>
      <c r="Z108" s="343"/>
      <c r="AA108" s="154"/>
      <c r="AB108" s="138" t="str">
        <f t="shared" si="51"/>
        <v/>
      </c>
      <c r="AC108" s="139" t="str">
        <f t="shared" si="53"/>
        <v/>
      </c>
      <c r="AD108" s="140" t="str">
        <f t="shared" si="54"/>
        <v/>
      </c>
      <c r="AE108" s="344" t="s">
        <v>701</v>
      </c>
      <c r="AF108" s="137" t="s">
        <v>679</v>
      </c>
      <c r="AG108" s="135" t="str">
        <f t="shared" si="52"/>
        <v>PENDIENTE</v>
      </c>
      <c r="AH108" s="251"/>
      <c r="AI108" s="251"/>
      <c r="AJ108" s="251"/>
      <c r="AK108" s="282" t="str">
        <f t="shared" ref="AK108:AK163" si="55">(IF(AJ108="","",IF(OR($M108=0,$M108="",AH108=""),"",AJ108/$M108)))</f>
        <v/>
      </c>
      <c r="AL108" s="219" t="str">
        <f t="shared" ref="AL108:AL163" si="56">(IF(OR($T108="",AK108=""),"",IF(OR($T108=0,AK108=0),0,IF((AK108*100%)/$T108&gt;100%,100%,(AK108*100%)/$T108))))</f>
        <v/>
      </c>
      <c r="AM108" s="132" t="str">
        <f t="shared" ref="AM108:AM163" si="57">IF(AJ108="","",IF(AL108&lt;100%, IF(AL108&lt;50%, "ALERTA","EN TERMINO"), IF(AL108=100%, "OK", "EN TERMINO")))</f>
        <v/>
      </c>
      <c r="AN108" s="251"/>
      <c r="AO108" s="251"/>
      <c r="AP108" s="135" t="str">
        <f t="shared" ref="AP108:AP162" si="58">IF(AL108=100%,IF(AL108&gt;50%,"CUMPLIDA","PENDIENTE"),IF(AL108&lt;50%,"INCUMPLIDA","PENDIENTE"))</f>
        <v>PENDIENTE</v>
      </c>
      <c r="AQ108" s="221"/>
      <c r="AR108" s="255"/>
      <c r="AS108" s="251"/>
      <c r="AT108" s="251"/>
      <c r="AU108" s="251"/>
      <c r="AV108" s="251"/>
      <c r="AW108" s="256"/>
      <c r="AX108" s="251"/>
      <c r="AY108" s="251"/>
      <c r="AZ108" s="221"/>
      <c r="BA108" s="134"/>
      <c r="BB108" s="251"/>
      <c r="BC108" s="157" t="str">
        <f t="shared" ref="BC108:BC175" si="59">(IF(BB108="","",IF(OR($M108=0,$M108="",AZ108=""),"",BB108/$M108)))</f>
        <v/>
      </c>
      <c r="BD108" s="225" t="str">
        <f t="shared" ref="BD108:BD175" si="60">(IF(OR($T108="",BC108=""),"",IF(OR($T108=0,BC108=0),0,IF((BC108*100%)/$T108&gt;100%,100%,(BC108*100%)/$T108))))</f>
        <v/>
      </c>
      <c r="BE108" s="132" t="str">
        <f t="shared" ref="BE108:BE175" si="61">IF(BB108="","",IF(BD108&lt;100%, IF(BD108&lt;100%, "ALERTA","EN TERMINO"), IF(BD108=100%, "OK", "EN TERMINO")))</f>
        <v/>
      </c>
      <c r="BF108" s="235"/>
      <c r="BG108" s="135" t="str">
        <f t="shared" ref="BG108:BG175" si="62">IF(BD108=100%,IF(BD108&gt;25%,"CUMPLIDA","PENDIENTE"),IF(BD108&lt;25%,"INCUMPLIDA","PENDIENTE"))</f>
        <v>PENDIENTE</v>
      </c>
      <c r="BH108" s="146"/>
      <c r="BI108" s="146" t="str">
        <f t="shared" ref="BI108:BI175" si="63">IF(AG108="CUMPLIDA","CERRADO","ABIERTO")</f>
        <v>ABIERTO</v>
      </c>
      <c r="BJ108" s="146" t="str">
        <f t="shared" ref="BJ108:BJ175" si="64">IF(AG108="CUMPLIDA","CERRADO","ABIERTO")</f>
        <v>ABIERTO</v>
      </c>
    </row>
    <row r="109" spans="1:62" ht="35.1" customHeight="1" x14ac:dyDescent="0.2">
      <c r="A109" s="329"/>
      <c r="B109" s="329"/>
      <c r="C109" s="330" t="s">
        <v>81</v>
      </c>
      <c r="D109" s="329"/>
      <c r="E109" s="331"/>
      <c r="F109" s="329"/>
      <c r="G109" s="332">
        <v>62</v>
      </c>
      <c r="H109" s="333" t="s">
        <v>177</v>
      </c>
      <c r="I109" s="334" t="s">
        <v>310</v>
      </c>
      <c r="J109" s="335"/>
      <c r="K109" s="335"/>
      <c r="L109" s="335"/>
      <c r="M109" s="347">
        <v>1</v>
      </c>
      <c r="N109" s="330" t="s">
        <v>88</v>
      </c>
      <c r="O109" s="330"/>
      <c r="P109" s="330" t="s">
        <v>181</v>
      </c>
      <c r="Q109" s="345" t="s">
        <v>189</v>
      </c>
      <c r="R109" s="345"/>
      <c r="S109" s="345"/>
      <c r="T109" s="339">
        <v>1</v>
      </c>
      <c r="U109" s="335"/>
      <c r="V109" s="340"/>
      <c r="W109" s="340"/>
      <c r="X109" s="341"/>
      <c r="Y109" s="342">
        <v>44286</v>
      </c>
      <c r="Z109" s="343"/>
      <c r="AA109" s="154"/>
      <c r="AB109" s="138" t="str">
        <f t="shared" si="51"/>
        <v/>
      </c>
      <c r="AC109" s="139" t="str">
        <f t="shared" si="53"/>
        <v/>
      </c>
      <c r="AD109" s="140" t="str">
        <f t="shared" si="54"/>
        <v/>
      </c>
      <c r="AE109" s="344" t="s">
        <v>701</v>
      </c>
      <c r="AF109" s="137" t="s">
        <v>679</v>
      </c>
      <c r="AG109" s="135" t="str">
        <f t="shared" si="52"/>
        <v>PENDIENTE</v>
      </c>
      <c r="AH109" s="251"/>
      <c r="AI109" s="251"/>
      <c r="AJ109" s="251"/>
      <c r="AK109" s="282" t="str">
        <f t="shared" si="55"/>
        <v/>
      </c>
      <c r="AL109" s="219" t="str">
        <f t="shared" si="56"/>
        <v/>
      </c>
      <c r="AM109" s="132" t="str">
        <f t="shared" si="57"/>
        <v/>
      </c>
      <c r="AN109" s="251"/>
      <c r="AO109" s="251"/>
      <c r="AP109" s="135" t="str">
        <f t="shared" si="58"/>
        <v>PENDIENTE</v>
      </c>
      <c r="AQ109" s="221"/>
      <c r="AR109" s="255"/>
      <c r="AS109" s="251"/>
      <c r="AT109" s="251"/>
      <c r="AU109" s="251"/>
      <c r="AV109" s="251"/>
      <c r="AW109" s="256"/>
      <c r="AX109" s="251"/>
      <c r="AY109" s="251"/>
      <c r="AZ109" s="221"/>
      <c r="BA109" s="134"/>
      <c r="BB109" s="251"/>
      <c r="BC109" s="157" t="str">
        <f t="shared" si="59"/>
        <v/>
      </c>
      <c r="BD109" s="225" t="str">
        <f t="shared" si="60"/>
        <v/>
      </c>
      <c r="BE109" s="132" t="str">
        <f t="shared" si="61"/>
        <v/>
      </c>
      <c r="BF109" s="235"/>
      <c r="BG109" s="135" t="str">
        <f t="shared" si="62"/>
        <v>PENDIENTE</v>
      </c>
      <c r="BH109" s="146"/>
      <c r="BI109" s="146" t="str">
        <f t="shared" si="63"/>
        <v>ABIERTO</v>
      </c>
      <c r="BJ109" s="146" t="str">
        <f t="shared" si="64"/>
        <v>ABIERTO</v>
      </c>
    </row>
    <row r="110" spans="1:62" ht="35.1" customHeight="1" x14ac:dyDescent="0.2">
      <c r="A110" s="329"/>
      <c r="B110" s="329"/>
      <c r="C110" s="330" t="s">
        <v>81</v>
      </c>
      <c r="D110" s="329"/>
      <c r="E110" s="331"/>
      <c r="F110" s="329"/>
      <c r="G110" s="332">
        <v>63</v>
      </c>
      <c r="H110" s="333" t="s">
        <v>177</v>
      </c>
      <c r="I110" s="334" t="s">
        <v>311</v>
      </c>
      <c r="J110" s="335"/>
      <c r="K110" s="335"/>
      <c r="L110" s="335"/>
      <c r="M110" s="347">
        <v>1</v>
      </c>
      <c r="N110" s="330" t="s">
        <v>88</v>
      </c>
      <c r="O110" s="330"/>
      <c r="P110" s="330" t="s">
        <v>181</v>
      </c>
      <c r="Q110" s="345" t="s">
        <v>189</v>
      </c>
      <c r="R110" s="338" t="s">
        <v>190</v>
      </c>
      <c r="S110" s="345"/>
      <c r="T110" s="339">
        <v>1</v>
      </c>
      <c r="U110" s="335"/>
      <c r="V110" s="340"/>
      <c r="W110" s="340"/>
      <c r="X110" s="341"/>
      <c r="Y110" s="342">
        <v>44286</v>
      </c>
      <c r="Z110" s="343"/>
      <c r="AA110" s="154"/>
      <c r="AB110" s="138" t="str">
        <f t="shared" si="51"/>
        <v/>
      </c>
      <c r="AC110" s="139" t="str">
        <f t="shared" si="53"/>
        <v/>
      </c>
      <c r="AD110" s="140" t="str">
        <f t="shared" si="54"/>
        <v/>
      </c>
      <c r="AE110" s="344" t="s">
        <v>701</v>
      </c>
      <c r="AF110" s="137" t="s">
        <v>679</v>
      </c>
      <c r="AG110" s="135" t="str">
        <f t="shared" si="52"/>
        <v>PENDIENTE</v>
      </c>
      <c r="AH110" s="251"/>
      <c r="AI110" s="251"/>
      <c r="AJ110" s="251"/>
      <c r="AK110" s="282" t="str">
        <f t="shared" si="55"/>
        <v/>
      </c>
      <c r="AL110" s="219" t="str">
        <f t="shared" si="56"/>
        <v/>
      </c>
      <c r="AM110" s="132" t="str">
        <f t="shared" si="57"/>
        <v/>
      </c>
      <c r="AN110" s="251"/>
      <c r="AO110" s="251"/>
      <c r="AP110" s="135" t="str">
        <f t="shared" si="58"/>
        <v>PENDIENTE</v>
      </c>
      <c r="AQ110" s="221"/>
      <c r="AR110" s="255"/>
      <c r="AS110" s="251"/>
      <c r="AT110" s="251"/>
      <c r="AU110" s="251"/>
      <c r="AV110" s="251"/>
      <c r="AW110" s="256"/>
      <c r="AX110" s="251"/>
      <c r="AY110" s="251"/>
      <c r="AZ110" s="221"/>
      <c r="BA110" s="134"/>
      <c r="BB110" s="251"/>
      <c r="BC110" s="157" t="str">
        <f t="shared" si="59"/>
        <v/>
      </c>
      <c r="BD110" s="225" t="str">
        <f t="shared" si="60"/>
        <v/>
      </c>
      <c r="BE110" s="132" t="str">
        <f t="shared" si="61"/>
        <v/>
      </c>
      <c r="BF110" s="235"/>
      <c r="BG110" s="135" t="str">
        <f t="shared" si="62"/>
        <v>PENDIENTE</v>
      </c>
      <c r="BH110" s="146"/>
      <c r="BI110" s="146" t="str">
        <f t="shared" si="63"/>
        <v>ABIERTO</v>
      </c>
      <c r="BJ110" s="146" t="str">
        <f t="shared" si="64"/>
        <v>ABIERTO</v>
      </c>
    </row>
    <row r="111" spans="1:62" ht="35.1" customHeight="1" x14ac:dyDescent="0.2">
      <c r="A111" s="329"/>
      <c r="B111" s="329"/>
      <c r="C111" s="330" t="s">
        <v>81</v>
      </c>
      <c r="D111" s="329"/>
      <c r="E111" s="331"/>
      <c r="F111" s="329"/>
      <c r="G111" s="332">
        <v>64</v>
      </c>
      <c r="H111" s="333" t="s">
        <v>177</v>
      </c>
      <c r="I111" s="334" t="s">
        <v>312</v>
      </c>
      <c r="J111" s="335"/>
      <c r="K111" s="335"/>
      <c r="L111" s="335"/>
      <c r="M111" s="347">
        <v>1</v>
      </c>
      <c r="N111" s="330" t="s">
        <v>88</v>
      </c>
      <c r="O111" s="330"/>
      <c r="P111" s="330" t="s">
        <v>181</v>
      </c>
      <c r="Q111" s="345" t="s">
        <v>189</v>
      </c>
      <c r="R111" s="338" t="s">
        <v>190</v>
      </c>
      <c r="S111" s="345"/>
      <c r="T111" s="339">
        <v>1</v>
      </c>
      <c r="U111" s="335"/>
      <c r="V111" s="340"/>
      <c r="W111" s="340"/>
      <c r="X111" s="341"/>
      <c r="Y111" s="342">
        <v>44286</v>
      </c>
      <c r="Z111" s="343"/>
      <c r="AA111" s="154"/>
      <c r="AB111" s="138" t="str">
        <f t="shared" si="51"/>
        <v/>
      </c>
      <c r="AC111" s="139" t="str">
        <f t="shared" si="53"/>
        <v/>
      </c>
      <c r="AD111" s="140" t="str">
        <f t="shared" si="54"/>
        <v/>
      </c>
      <c r="AE111" s="344" t="s">
        <v>701</v>
      </c>
      <c r="AF111" s="137" t="s">
        <v>679</v>
      </c>
      <c r="AG111" s="135" t="str">
        <f t="shared" si="52"/>
        <v>PENDIENTE</v>
      </c>
      <c r="AH111" s="251"/>
      <c r="AI111" s="251"/>
      <c r="AJ111" s="251"/>
      <c r="AK111" s="282" t="str">
        <f t="shared" si="55"/>
        <v/>
      </c>
      <c r="AL111" s="219" t="str">
        <f t="shared" si="56"/>
        <v/>
      </c>
      <c r="AM111" s="132" t="str">
        <f t="shared" si="57"/>
        <v/>
      </c>
      <c r="AN111" s="251"/>
      <c r="AO111" s="251"/>
      <c r="AP111" s="135" t="str">
        <f t="shared" si="58"/>
        <v>PENDIENTE</v>
      </c>
      <c r="AQ111" s="221"/>
      <c r="AR111" s="255"/>
      <c r="AS111" s="251"/>
      <c r="AT111" s="251"/>
      <c r="AU111" s="251"/>
      <c r="AV111" s="251"/>
      <c r="AW111" s="256"/>
      <c r="AX111" s="251"/>
      <c r="AY111" s="251"/>
      <c r="AZ111" s="221"/>
      <c r="BA111" s="134"/>
      <c r="BB111" s="251"/>
      <c r="BC111" s="157" t="str">
        <f t="shared" si="59"/>
        <v/>
      </c>
      <c r="BD111" s="225" t="str">
        <f t="shared" si="60"/>
        <v/>
      </c>
      <c r="BE111" s="132" t="str">
        <f t="shared" si="61"/>
        <v/>
      </c>
      <c r="BF111" s="235"/>
      <c r="BG111" s="135" t="str">
        <f t="shared" si="62"/>
        <v>PENDIENTE</v>
      </c>
      <c r="BH111" s="146"/>
      <c r="BI111" s="146" t="str">
        <f t="shared" si="63"/>
        <v>ABIERTO</v>
      </c>
      <c r="BJ111" s="146" t="str">
        <f t="shared" si="64"/>
        <v>ABIERTO</v>
      </c>
    </row>
    <row r="112" spans="1:62" ht="35.1" customHeight="1" x14ac:dyDescent="0.2">
      <c r="A112" s="329"/>
      <c r="B112" s="329"/>
      <c r="C112" s="330" t="s">
        <v>81</v>
      </c>
      <c r="D112" s="329"/>
      <c r="E112" s="331"/>
      <c r="F112" s="329"/>
      <c r="G112" s="332">
        <v>65</v>
      </c>
      <c r="H112" s="333" t="s">
        <v>177</v>
      </c>
      <c r="I112" s="334" t="s">
        <v>313</v>
      </c>
      <c r="J112" s="335" t="s">
        <v>314</v>
      </c>
      <c r="K112" s="335" t="s">
        <v>315</v>
      </c>
      <c r="L112" s="335" t="s">
        <v>316</v>
      </c>
      <c r="M112" s="335">
        <v>1</v>
      </c>
      <c r="N112" s="330" t="s">
        <v>209</v>
      </c>
      <c r="O112" s="330"/>
      <c r="P112" s="330" t="s">
        <v>181</v>
      </c>
      <c r="Q112" s="345" t="s">
        <v>189</v>
      </c>
      <c r="R112" s="338" t="s">
        <v>190</v>
      </c>
      <c r="S112" s="345"/>
      <c r="T112" s="339">
        <v>1</v>
      </c>
      <c r="U112" s="335" t="s">
        <v>317</v>
      </c>
      <c r="V112" s="340">
        <v>43887</v>
      </c>
      <c r="W112" s="340">
        <v>44196</v>
      </c>
      <c r="X112" s="341">
        <v>44227</v>
      </c>
      <c r="Y112" s="342">
        <v>44286</v>
      </c>
      <c r="Z112" s="343" t="s">
        <v>675</v>
      </c>
      <c r="AA112" s="154"/>
      <c r="AB112" s="138" t="str">
        <f t="shared" si="51"/>
        <v/>
      </c>
      <c r="AC112" s="139" t="str">
        <f t="shared" si="53"/>
        <v/>
      </c>
      <c r="AD112" s="140" t="str">
        <f t="shared" si="54"/>
        <v/>
      </c>
      <c r="AE112" s="344" t="s">
        <v>702</v>
      </c>
      <c r="AF112" s="137" t="s">
        <v>679</v>
      </c>
      <c r="AG112" s="135" t="str">
        <f t="shared" si="52"/>
        <v>PENDIENTE</v>
      </c>
      <c r="AH112" s="251"/>
      <c r="AI112" s="251"/>
      <c r="AJ112" s="251"/>
      <c r="AK112" s="282" t="str">
        <f t="shared" si="55"/>
        <v/>
      </c>
      <c r="AL112" s="219" t="str">
        <f t="shared" si="56"/>
        <v/>
      </c>
      <c r="AM112" s="132" t="str">
        <f t="shared" si="57"/>
        <v/>
      </c>
      <c r="AN112" s="251"/>
      <c r="AO112" s="251"/>
      <c r="AP112" s="135" t="str">
        <f t="shared" si="58"/>
        <v>PENDIENTE</v>
      </c>
      <c r="AQ112" s="221"/>
      <c r="AR112" s="255"/>
      <c r="AS112" s="251"/>
      <c r="AT112" s="251"/>
      <c r="AU112" s="251"/>
      <c r="AV112" s="251"/>
      <c r="AW112" s="256"/>
      <c r="AX112" s="251"/>
      <c r="AY112" s="251"/>
      <c r="AZ112" s="221"/>
      <c r="BA112" s="134"/>
      <c r="BB112" s="251"/>
      <c r="BC112" s="157" t="str">
        <f t="shared" si="59"/>
        <v/>
      </c>
      <c r="BD112" s="225" t="str">
        <f t="shared" si="60"/>
        <v/>
      </c>
      <c r="BE112" s="132" t="str">
        <f t="shared" si="61"/>
        <v/>
      </c>
      <c r="BF112" s="235"/>
      <c r="BG112" s="135" t="str">
        <f t="shared" si="62"/>
        <v>PENDIENTE</v>
      </c>
      <c r="BH112" s="146"/>
      <c r="BI112" s="146" t="str">
        <f t="shared" si="63"/>
        <v>ABIERTO</v>
      </c>
      <c r="BJ112" s="146" t="str">
        <f t="shared" si="64"/>
        <v>ABIERTO</v>
      </c>
    </row>
    <row r="113" spans="1:62" ht="35.1" customHeight="1" x14ac:dyDescent="0.2">
      <c r="A113" s="329"/>
      <c r="B113" s="329"/>
      <c r="C113" s="330" t="s">
        <v>81</v>
      </c>
      <c r="D113" s="329"/>
      <c r="E113" s="331"/>
      <c r="F113" s="329"/>
      <c r="G113" s="332">
        <v>66</v>
      </c>
      <c r="H113" s="333" t="s">
        <v>177</v>
      </c>
      <c r="I113" s="334" t="s">
        <v>318</v>
      </c>
      <c r="J113" s="335"/>
      <c r="K113" s="335" t="s">
        <v>315</v>
      </c>
      <c r="L113" s="335" t="s">
        <v>316</v>
      </c>
      <c r="M113" s="335">
        <v>1</v>
      </c>
      <c r="N113" s="330" t="s">
        <v>88</v>
      </c>
      <c r="O113" s="330"/>
      <c r="P113" s="330" t="s">
        <v>181</v>
      </c>
      <c r="Q113" s="345" t="s">
        <v>189</v>
      </c>
      <c r="R113" s="338" t="s">
        <v>190</v>
      </c>
      <c r="S113" s="345"/>
      <c r="T113" s="339">
        <v>1</v>
      </c>
      <c r="U113" s="335" t="s">
        <v>319</v>
      </c>
      <c r="V113" s="340">
        <v>43887</v>
      </c>
      <c r="W113" s="340">
        <v>44196</v>
      </c>
      <c r="X113" s="341">
        <v>44196</v>
      </c>
      <c r="Y113" s="342">
        <v>44286</v>
      </c>
      <c r="Z113" s="343"/>
      <c r="AA113" s="154"/>
      <c r="AB113" s="138" t="str">
        <f t="shared" ref="AB113:AB125" si="65">(IF(AA113="","",IF(OR($M113=0,$M113="",$Y113=""),"",AA113/$M113)))</f>
        <v/>
      </c>
      <c r="AC113" s="139" t="str">
        <f t="shared" si="53"/>
        <v/>
      </c>
      <c r="AD113" s="140" t="str">
        <f t="shared" si="54"/>
        <v/>
      </c>
      <c r="AE113" s="344" t="s">
        <v>702</v>
      </c>
      <c r="AF113" s="137" t="s">
        <v>679</v>
      </c>
      <c r="AG113" s="135" t="str">
        <f t="shared" ref="AG113:AG125" si="66">IF(AC113=100%,IF(AC113&gt;25%,"CUMPLIDA","PENDIENTE"),IF(AC113&lt;25%,"INCUMPLIDA","PENDIENTE"))</f>
        <v>PENDIENTE</v>
      </c>
      <c r="AH113" s="251"/>
      <c r="AI113" s="251"/>
      <c r="AJ113" s="251"/>
      <c r="AK113" s="282" t="str">
        <f t="shared" si="55"/>
        <v/>
      </c>
      <c r="AL113" s="219" t="str">
        <f t="shared" si="56"/>
        <v/>
      </c>
      <c r="AM113" s="132" t="str">
        <f t="shared" si="57"/>
        <v/>
      </c>
      <c r="AN113" s="251"/>
      <c r="AO113" s="251"/>
      <c r="AP113" s="135" t="str">
        <f t="shared" si="58"/>
        <v>PENDIENTE</v>
      </c>
      <c r="AQ113" s="221"/>
      <c r="AR113" s="255"/>
      <c r="AS113" s="251"/>
      <c r="AT113" s="251"/>
      <c r="AU113" s="251"/>
      <c r="AV113" s="251"/>
      <c r="AW113" s="256"/>
      <c r="AX113" s="251"/>
      <c r="AY113" s="251"/>
      <c r="AZ113" s="221"/>
      <c r="BA113" s="134"/>
      <c r="BB113" s="251"/>
      <c r="BC113" s="157" t="str">
        <f t="shared" si="59"/>
        <v/>
      </c>
      <c r="BD113" s="225" t="str">
        <f t="shared" si="60"/>
        <v/>
      </c>
      <c r="BE113" s="132" t="str">
        <f t="shared" si="61"/>
        <v/>
      </c>
      <c r="BF113" s="235"/>
      <c r="BG113" s="135" t="str">
        <f t="shared" si="62"/>
        <v>PENDIENTE</v>
      </c>
      <c r="BH113" s="146"/>
      <c r="BI113" s="146" t="str">
        <f t="shared" si="63"/>
        <v>ABIERTO</v>
      </c>
      <c r="BJ113" s="146" t="str">
        <f t="shared" si="64"/>
        <v>ABIERTO</v>
      </c>
    </row>
    <row r="114" spans="1:62" ht="35.1" customHeight="1" x14ac:dyDescent="0.2">
      <c r="A114" s="329"/>
      <c r="B114" s="329"/>
      <c r="C114" s="330" t="s">
        <v>81</v>
      </c>
      <c r="D114" s="329"/>
      <c r="E114" s="331"/>
      <c r="F114" s="329"/>
      <c r="G114" s="332">
        <v>67</v>
      </c>
      <c r="H114" s="333" t="s">
        <v>177</v>
      </c>
      <c r="I114" s="334" t="s">
        <v>320</v>
      </c>
      <c r="J114" s="335"/>
      <c r="K114" s="335" t="s">
        <v>315</v>
      </c>
      <c r="L114" s="335" t="s">
        <v>316</v>
      </c>
      <c r="M114" s="335">
        <v>1</v>
      </c>
      <c r="N114" s="330" t="s">
        <v>88</v>
      </c>
      <c r="O114" s="330"/>
      <c r="P114" s="330" t="s">
        <v>181</v>
      </c>
      <c r="Q114" s="345" t="s">
        <v>189</v>
      </c>
      <c r="R114" s="338" t="s">
        <v>190</v>
      </c>
      <c r="S114" s="345"/>
      <c r="T114" s="339">
        <v>1</v>
      </c>
      <c r="U114" s="335" t="s">
        <v>319</v>
      </c>
      <c r="V114" s="340">
        <v>43887</v>
      </c>
      <c r="W114" s="340">
        <v>44196</v>
      </c>
      <c r="X114" s="341">
        <v>44196</v>
      </c>
      <c r="Y114" s="342">
        <v>44286</v>
      </c>
      <c r="Z114" s="343"/>
      <c r="AA114" s="154"/>
      <c r="AB114" s="138" t="str">
        <f t="shared" si="65"/>
        <v/>
      </c>
      <c r="AC114" s="139" t="str">
        <f t="shared" ref="AC114:AC125" si="67">(IF(OR($T114="",AB114=""),"",IF(OR($T114=0,AB114=0),0,IF((AB114*100%)/$T114&gt;100%,100%,(AB114*100%)/$T114))))</f>
        <v/>
      </c>
      <c r="AD114" s="140" t="str">
        <f t="shared" ref="AD114:AD125" si="68">IF(AA114="","",IF(AC114&lt;100%, IF(AC114&lt;25%, "ALERTA","EN TERMINO"), IF(AC114=100%, "OK", "EN TERMINO")))</f>
        <v/>
      </c>
      <c r="AE114" s="344" t="s">
        <v>702</v>
      </c>
      <c r="AF114" s="137" t="s">
        <v>679</v>
      </c>
      <c r="AG114" s="135" t="str">
        <f t="shared" si="66"/>
        <v>PENDIENTE</v>
      </c>
      <c r="AH114" s="251"/>
      <c r="AI114" s="251"/>
      <c r="AJ114" s="251"/>
      <c r="AK114" s="282" t="str">
        <f t="shared" si="55"/>
        <v/>
      </c>
      <c r="AL114" s="219" t="str">
        <f t="shared" si="56"/>
        <v/>
      </c>
      <c r="AM114" s="132" t="str">
        <f t="shared" si="57"/>
        <v/>
      </c>
      <c r="AN114" s="251"/>
      <c r="AO114" s="251"/>
      <c r="AP114" s="135" t="str">
        <f t="shared" si="58"/>
        <v>PENDIENTE</v>
      </c>
      <c r="AQ114" s="221"/>
      <c r="AR114" s="255"/>
      <c r="AS114" s="251"/>
      <c r="AT114" s="251"/>
      <c r="AU114" s="251"/>
      <c r="AV114" s="251"/>
      <c r="AW114" s="256"/>
      <c r="AX114" s="251"/>
      <c r="AY114" s="251"/>
      <c r="AZ114" s="221"/>
      <c r="BA114" s="134"/>
      <c r="BB114" s="251"/>
      <c r="BC114" s="157" t="str">
        <f t="shared" si="59"/>
        <v/>
      </c>
      <c r="BD114" s="225" t="str">
        <f t="shared" si="60"/>
        <v/>
      </c>
      <c r="BE114" s="132" t="str">
        <f t="shared" si="61"/>
        <v/>
      </c>
      <c r="BF114" s="235"/>
      <c r="BG114" s="135" t="str">
        <f t="shared" si="62"/>
        <v>PENDIENTE</v>
      </c>
      <c r="BH114" s="146"/>
      <c r="BI114" s="146" t="str">
        <f t="shared" si="63"/>
        <v>ABIERTO</v>
      </c>
      <c r="BJ114" s="146" t="str">
        <f t="shared" si="64"/>
        <v>ABIERTO</v>
      </c>
    </row>
    <row r="115" spans="1:62" ht="35.1" customHeight="1" x14ac:dyDescent="0.2">
      <c r="A115" s="329"/>
      <c r="B115" s="329"/>
      <c r="C115" s="330" t="s">
        <v>81</v>
      </c>
      <c r="D115" s="329"/>
      <c r="E115" s="331"/>
      <c r="F115" s="329"/>
      <c r="G115" s="332">
        <v>68</v>
      </c>
      <c r="H115" s="333" t="s">
        <v>177</v>
      </c>
      <c r="I115" s="334" t="s">
        <v>321</v>
      </c>
      <c r="J115" s="335" t="s">
        <v>322</v>
      </c>
      <c r="K115" s="335" t="s">
        <v>323</v>
      </c>
      <c r="L115" s="335" t="s">
        <v>187</v>
      </c>
      <c r="M115" s="335">
        <v>1</v>
      </c>
      <c r="N115" s="330" t="s">
        <v>209</v>
      </c>
      <c r="O115" s="330"/>
      <c r="P115" s="330" t="s">
        <v>181</v>
      </c>
      <c r="Q115" s="345" t="s">
        <v>189</v>
      </c>
      <c r="R115" s="338" t="s">
        <v>190</v>
      </c>
      <c r="S115" s="345"/>
      <c r="T115" s="339">
        <v>1</v>
      </c>
      <c r="U115" s="335" t="s">
        <v>324</v>
      </c>
      <c r="V115" s="340">
        <v>43887</v>
      </c>
      <c r="W115" s="340">
        <v>44196</v>
      </c>
      <c r="X115" s="341">
        <v>44227</v>
      </c>
      <c r="Y115" s="342">
        <v>44286</v>
      </c>
      <c r="Z115" s="343" t="s">
        <v>738</v>
      </c>
      <c r="AA115" s="154">
        <v>1</v>
      </c>
      <c r="AB115" s="138">
        <f t="shared" si="65"/>
        <v>1</v>
      </c>
      <c r="AC115" s="139">
        <f t="shared" si="67"/>
        <v>1</v>
      </c>
      <c r="AD115" s="140" t="str">
        <f t="shared" si="68"/>
        <v>OK</v>
      </c>
      <c r="AE115" s="346" t="s">
        <v>703</v>
      </c>
      <c r="AF115" s="137" t="s">
        <v>679</v>
      </c>
      <c r="AG115" s="135" t="str">
        <f t="shared" si="66"/>
        <v>CUMPLIDA</v>
      </c>
      <c r="AH115" s="251"/>
      <c r="AI115" s="251"/>
      <c r="AJ115" s="251"/>
      <c r="AK115" s="282" t="str">
        <f t="shared" si="55"/>
        <v/>
      </c>
      <c r="AL115" s="219" t="str">
        <f t="shared" si="56"/>
        <v/>
      </c>
      <c r="AM115" s="132" t="str">
        <f t="shared" si="57"/>
        <v/>
      </c>
      <c r="AN115" s="251"/>
      <c r="AO115" s="251"/>
      <c r="AP115" s="135" t="str">
        <f t="shared" si="58"/>
        <v>PENDIENTE</v>
      </c>
      <c r="AQ115" s="221"/>
      <c r="AR115" s="255"/>
      <c r="AS115" s="251"/>
      <c r="AT115" s="251"/>
      <c r="AU115" s="251"/>
      <c r="AV115" s="251"/>
      <c r="AW115" s="256"/>
      <c r="AX115" s="251"/>
      <c r="AY115" s="251"/>
      <c r="AZ115" s="221"/>
      <c r="BA115" s="134"/>
      <c r="BB115" s="251"/>
      <c r="BC115" s="157" t="str">
        <f t="shared" si="59"/>
        <v/>
      </c>
      <c r="BD115" s="225" t="str">
        <f t="shared" si="60"/>
        <v/>
      </c>
      <c r="BE115" s="132" t="str">
        <f t="shared" si="61"/>
        <v/>
      </c>
      <c r="BF115" s="235"/>
      <c r="BG115" s="135" t="str">
        <f t="shared" si="62"/>
        <v>PENDIENTE</v>
      </c>
      <c r="BH115" s="146"/>
      <c r="BI115" s="146" t="str">
        <f t="shared" si="63"/>
        <v>CERRADO</v>
      </c>
      <c r="BJ115" s="146" t="str">
        <f t="shared" si="64"/>
        <v>CERRADO</v>
      </c>
    </row>
    <row r="116" spans="1:62" ht="35.1" customHeight="1" x14ac:dyDescent="0.2">
      <c r="A116" s="329"/>
      <c r="B116" s="329"/>
      <c r="C116" s="330" t="s">
        <v>81</v>
      </c>
      <c r="D116" s="329"/>
      <c r="E116" s="331"/>
      <c r="F116" s="329"/>
      <c r="G116" s="332">
        <v>69</v>
      </c>
      <c r="H116" s="333" t="s">
        <v>177</v>
      </c>
      <c r="I116" s="334" t="s">
        <v>325</v>
      </c>
      <c r="J116" s="335"/>
      <c r="K116" s="335"/>
      <c r="L116" s="335" t="s">
        <v>187</v>
      </c>
      <c r="M116" s="335">
        <v>1</v>
      </c>
      <c r="N116" s="330" t="s">
        <v>88</v>
      </c>
      <c r="O116" s="330"/>
      <c r="P116" s="330" t="s">
        <v>181</v>
      </c>
      <c r="Q116" s="345" t="s">
        <v>189</v>
      </c>
      <c r="R116" s="338" t="s">
        <v>190</v>
      </c>
      <c r="S116" s="345"/>
      <c r="T116" s="339">
        <v>1</v>
      </c>
      <c r="U116" s="335" t="s">
        <v>240</v>
      </c>
      <c r="V116" s="340">
        <v>43983</v>
      </c>
      <c r="W116" s="340">
        <v>44196</v>
      </c>
      <c r="X116" s="341">
        <v>44196</v>
      </c>
      <c r="Y116" s="342">
        <v>44286</v>
      </c>
      <c r="Z116" s="343"/>
      <c r="AA116" s="154">
        <v>1</v>
      </c>
      <c r="AB116" s="138">
        <f t="shared" si="65"/>
        <v>1</v>
      </c>
      <c r="AC116" s="139">
        <f t="shared" si="67"/>
        <v>1</v>
      </c>
      <c r="AD116" s="140" t="str">
        <f t="shared" si="68"/>
        <v>OK</v>
      </c>
      <c r="AE116" s="346" t="s">
        <v>703</v>
      </c>
      <c r="AF116" s="137" t="s">
        <v>679</v>
      </c>
      <c r="AG116" s="135" t="str">
        <f t="shared" si="66"/>
        <v>CUMPLIDA</v>
      </c>
      <c r="AH116" s="251"/>
      <c r="AI116" s="251"/>
      <c r="AJ116" s="251"/>
      <c r="AK116" s="282" t="str">
        <f t="shared" si="55"/>
        <v/>
      </c>
      <c r="AL116" s="219" t="str">
        <f t="shared" si="56"/>
        <v/>
      </c>
      <c r="AM116" s="132" t="str">
        <f t="shared" si="57"/>
        <v/>
      </c>
      <c r="AN116" s="251"/>
      <c r="AO116" s="251"/>
      <c r="AP116" s="135" t="str">
        <f t="shared" si="58"/>
        <v>PENDIENTE</v>
      </c>
      <c r="AQ116" s="221"/>
      <c r="AR116" s="255"/>
      <c r="AS116" s="251"/>
      <c r="AT116" s="251"/>
      <c r="AU116" s="251"/>
      <c r="AV116" s="251"/>
      <c r="AW116" s="256"/>
      <c r="AX116" s="251"/>
      <c r="AY116" s="251"/>
      <c r="AZ116" s="221"/>
      <c r="BA116" s="134"/>
      <c r="BB116" s="251"/>
      <c r="BC116" s="157" t="str">
        <f t="shared" si="59"/>
        <v/>
      </c>
      <c r="BD116" s="225" t="str">
        <f t="shared" si="60"/>
        <v/>
      </c>
      <c r="BE116" s="132" t="str">
        <f t="shared" si="61"/>
        <v/>
      </c>
      <c r="BF116" s="235"/>
      <c r="BG116" s="135" t="str">
        <f t="shared" si="62"/>
        <v>PENDIENTE</v>
      </c>
      <c r="BH116" s="146"/>
      <c r="BI116" s="146" t="str">
        <f t="shared" si="63"/>
        <v>CERRADO</v>
      </c>
      <c r="BJ116" s="146" t="str">
        <f t="shared" si="64"/>
        <v>CERRADO</v>
      </c>
    </row>
    <row r="117" spans="1:62" ht="35.1" customHeight="1" x14ac:dyDescent="0.2">
      <c r="A117" s="329"/>
      <c r="B117" s="329"/>
      <c r="C117" s="330" t="s">
        <v>81</v>
      </c>
      <c r="D117" s="329"/>
      <c r="E117" s="331"/>
      <c r="F117" s="329"/>
      <c r="G117" s="332">
        <v>70</v>
      </c>
      <c r="H117" s="333" t="s">
        <v>177</v>
      </c>
      <c r="I117" s="334" t="s">
        <v>326</v>
      </c>
      <c r="J117" s="335" t="s">
        <v>327</v>
      </c>
      <c r="K117" s="335" t="s">
        <v>328</v>
      </c>
      <c r="L117" s="335" t="s">
        <v>187</v>
      </c>
      <c r="M117" s="334">
        <v>1</v>
      </c>
      <c r="N117" s="330" t="s">
        <v>209</v>
      </c>
      <c r="O117" s="330"/>
      <c r="P117" s="330" t="s">
        <v>181</v>
      </c>
      <c r="Q117" s="345" t="s">
        <v>189</v>
      </c>
      <c r="R117" s="338" t="s">
        <v>190</v>
      </c>
      <c r="S117" s="345"/>
      <c r="T117" s="339">
        <v>1</v>
      </c>
      <c r="U117" s="335" t="s">
        <v>329</v>
      </c>
      <c r="V117" s="340">
        <v>43887</v>
      </c>
      <c r="W117" s="340">
        <v>44196</v>
      </c>
      <c r="X117" s="341">
        <v>44227</v>
      </c>
      <c r="Y117" s="342">
        <v>44286</v>
      </c>
      <c r="Z117" s="343" t="s">
        <v>676</v>
      </c>
      <c r="AA117" s="154"/>
      <c r="AB117" s="138" t="str">
        <f t="shared" si="65"/>
        <v/>
      </c>
      <c r="AC117" s="139" t="str">
        <f t="shared" si="67"/>
        <v/>
      </c>
      <c r="AD117" s="140" t="str">
        <f t="shared" si="68"/>
        <v/>
      </c>
      <c r="AE117" s="344" t="s">
        <v>704</v>
      </c>
      <c r="AF117" s="137" t="s">
        <v>679</v>
      </c>
      <c r="AG117" s="135" t="str">
        <f t="shared" si="66"/>
        <v>PENDIENTE</v>
      </c>
      <c r="AH117" s="251"/>
      <c r="AI117" s="251"/>
      <c r="AJ117" s="251"/>
      <c r="AK117" s="282" t="str">
        <f t="shared" si="55"/>
        <v/>
      </c>
      <c r="AL117" s="219" t="str">
        <f t="shared" si="56"/>
        <v/>
      </c>
      <c r="AM117" s="132" t="str">
        <f t="shared" si="57"/>
        <v/>
      </c>
      <c r="AN117" s="251"/>
      <c r="AO117" s="251"/>
      <c r="AP117" s="135" t="str">
        <f t="shared" si="58"/>
        <v>PENDIENTE</v>
      </c>
      <c r="AQ117" s="221"/>
      <c r="AR117" s="255"/>
      <c r="AS117" s="251"/>
      <c r="AT117" s="251"/>
      <c r="AU117" s="251"/>
      <c r="AV117" s="251"/>
      <c r="AW117" s="256"/>
      <c r="AX117" s="251"/>
      <c r="AY117" s="251"/>
      <c r="AZ117" s="221"/>
      <c r="BA117" s="134"/>
      <c r="BB117" s="251"/>
      <c r="BC117" s="157" t="str">
        <f t="shared" si="59"/>
        <v/>
      </c>
      <c r="BD117" s="225" t="str">
        <f t="shared" si="60"/>
        <v/>
      </c>
      <c r="BE117" s="132" t="str">
        <f t="shared" si="61"/>
        <v/>
      </c>
      <c r="BF117" s="235"/>
      <c r="BG117" s="135" t="str">
        <f t="shared" si="62"/>
        <v>PENDIENTE</v>
      </c>
      <c r="BH117" s="146"/>
      <c r="BI117" s="146" t="str">
        <f t="shared" si="63"/>
        <v>ABIERTO</v>
      </c>
      <c r="BJ117" s="146" t="str">
        <f t="shared" si="64"/>
        <v>ABIERTO</v>
      </c>
    </row>
    <row r="118" spans="1:62" ht="35.1" customHeight="1" x14ac:dyDescent="0.2">
      <c r="A118" s="329"/>
      <c r="B118" s="329"/>
      <c r="C118" s="330" t="s">
        <v>81</v>
      </c>
      <c r="D118" s="329"/>
      <c r="E118" s="331"/>
      <c r="F118" s="329"/>
      <c r="G118" s="332">
        <v>71</v>
      </c>
      <c r="H118" s="333" t="s">
        <v>177</v>
      </c>
      <c r="I118" s="334" t="s">
        <v>330</v>
      </c>
      <c r="J118" s="335"/>
      <c r="K118" s="335"/>
      <c r="L118" s="335" t="s">
        <v>187</v>
      </c>
      <c r="M118" s="334">
        <v>1</v>
      </c>
      <c r="N118" s="330" t="s">
        <v>88</v>
      </c>
      <c r="O118" s="330"/>
      <c r="P118" s="330" t="s">
        <v>181</v>
      </c>
      <c r="Q118" s="345" t="s">
        <v>189</v>
      </c>
      <c r="R118" s="338" t="s">
        <v>190</v>
      </c>
      <c r="S118" s="345"/>
      <c r="T118" s="339">
        <v>1</v>
      </c>
      <c r="U118" s="335" t="s">
        <v>331</v>
      </c>
      <c r="V118" s="340">
        <v>43887</v>
      </c>
      <c r="W118" s="340">
        <v>44196</v>
      </c>
      <c r="X118" s="341">
        <v>44196</v>
      </c>
      <c r="Y118" s="342">
        <v>44286</v>
      </c>
      <c r="Z118" s="343"/>
      <c r="AA118" s="154"/>
      <c r="AB118" s="138" t="str">
        <f t="shared" si="65"/>
        <v/>
      </c>
      <c r="AC118" s="139" t="str">
        <f t="shared" si="67"/>
        <v/>
      </c>
      <c r="AD118" s="140" t="str">
        <f t="shared" si="68"/>
        <v/>
      </c>
      <c r="AE118" s="344" t="s">
        <v>704</v>
      </c>
      <c r="AF118" s="137" t="s">
        <v>679</v>
      </c>
      <c r="AG118" s="135" t="str">
        <f t="shared" si="66"/>
        <v>PENDIENTE</v>
      </c>
      <c r="AH118" s="251"/>
      <c r="AI118" s="251"/>
      <c r="AJ118" s="251"/>
      <c r="AK118" s="282" t="str">
        <f t="shared" si="55"/>
        <v/>
      </c>
      <c r="AL118" s="219" t="str">
        <f t="shared" si="56"/>
        <v/>
      </c>
      <c r="AM118" s="132" t="str">
        <f t="shared" si="57"/>
        <v/>
      </c>
      <c r="AN118" s="251"/>
      <c r="AO118" s="251"/>
      <c r="AP118" s="135" t="str">
        <f t="shared" si="58"/>
        <v>PENDIENTE</v>
      </c>
      <c r="AQ118" s="221"/>
      <c r="AR118" s="255"/>
      <c r="AS118" s="251"/>
      <c r="AT118" s="251"/>
      <c r="AU118" s="251"/>
      <c r="AV118" s="251"/>
      <c r="AW118" s="256"/>
      <c r="AX118" s="251"/>
      <c r="AY118" s="251"/>
      <c r="AZ118" s="221"/>
      <c r="BA118" s="134"/>
      <c r="BB118" s="251"/>
      <c r="BC118" s="157" t="str">
        <f t="shared" si="59"/>
        <v/>
      </c>
      <c r="BD118" s="225" t="str">
        <f t="shared" si="60"/>
        <v/>
      </c>
      <c r="BE118" s="132" t="str">
        <f t="shared" si="61"/>
        <v/>
      </c>
      <c r="BF118" s="235"/>
      <c r="BG118" s="135" t="str">
        <f t="shared" si="62"/>
        <v>PENDIENTE</v>
      </c>
      <c r="BH118" s="146"/>
      <c r="BI118" s="146" t="str">
        <f t="shared" si="63"/>
        <v>ABIERTO</v>
      </c>
      <c r="BJ118" s="146" t="str">
        <f t="shared" si="64"/>
        <v>ABIERTO</v>
      </c>
    </row>
    <row r="119" spans="1:62" ht="35.1" customHeight="1" x14ac:dyDescent="0.2">
      <c r="A119" s="329"/>
      <c r="B119" s="329"/>
      <c r="C119" s="330" t="s">
        <v>81</v>
      </c>
      <c r="D119" s="329"/>
      <c r="E119" s="331"/>
      <c r="F119" s="329"/>
      <c r="G119" s="332">
        <v>72</v>
      </c>
      <c r="H119" s="333" t="s">
        <v>177</v>
      </c>
      <c r="I119" s="334" t="s">
        <v>332</v>
      </c>
      <c r="J119" s="335"/>
      <c r="K119" s="335"/>
      <c r="L119" s="335" t="s">
        <v>187</v>
      </c>
      <c r="M119" s="334">
        <v>1</v>
      </c>
      <c r="N119" s="330" t="s">
        <v>88</v>
      </c>
      <c r="O119" s="330"/>
      <c r="P119" s="330" t="s">
        <v>181</v>
      </c>
      <c r="Q119" s="345" t="s">
        <v>189</v>
      </c>
      <c r="R119" s="338" t="s">
        <v>190</v>
      </c>
      <c r="S119" s="345"/>
      <c r="T119" s="339">
        <v>1</v>
      </c>
      <c r="U119" s="335" t="s">
        <v>191</v>
      </c>
      <c r="V119" s="340">
        <v>43983</v>
      </c>
      <c r="W119" s="340">
        <v>44196</v>
      </c>
      <c r="X119" s="341">
        <v>44196</v>
      </c>
      <c r="Y119" s="342">
        <v>44286</v>
      </c>
      <c r="Z119" s="343"/>
      <c r="AA119" s="154"/>
      <c r="AB119" s="138" t="str">
        <f t="shared" si="65"/>
        <v/>
      </c>
      <c r="AC119" s="139" t="str">
        <f t="shared" si="67"/>
        <v/>
      </c>
      <c r="AD119" s="140" t="str">
        <f t="shared" si="68"/>
        <v/>
      </c>
      <c r="AE119" s="344" t="s">
        <v>704</v>
      </c>
      <c r="AF119" s="137" t="s">
        <v>679</v>
      </c>
      <c r="AG119" s="135" t="str">
        <f t="shared" si="66"/>
        <v>PENDIENTE</v>
      </c>
      <c r="AH119" s="251"/>
      <c r="AI119" s="251"/>
      <c r="AJ119" s="251"/>
      <c r="AK119" s="282" t="str">
        <f t="shared" si="55"/>
        <v/>
      </c>
      <c r="AL119" s="219" t="str">
        <f t="shared" si="56"/>
        <v/>
      </c>
      <c r="AM119" s="132" t="str">
        <f t="shared" si="57"/>
        <v/>
      </c>
      <c r="AN119" s="251"/>
      <c r="AO119" s="251"/>
      <c r="AP119" s="135" t="str">
        <f t="shared" si="58"/>
        <v>PENDIENTE</v>
      </c>
      <c r="AQ119" s="221"/>
      <c r="AR119" s="255"/>
      <c r="AS119" s="251"/>
      <c r="AT119" s="251"/>
      <c r="AU119" s="251"/>
      <c r="AV119" s="251"/>
      <c r="AW119" s="256"/>
      <c r="AX119" s="251"/>
      <c r="AY119" s="251"/>
      <c r="AZ119" s="221"/>
      <c r="BA119" s="134"/>
      <c r="BB119" s="251"/>
      <c r="BC119" s="157" t="str">
        <f t="shared" si="59"/>
        <v/>
      </c>
      <c r="BD119" s="225" t="str">
        <f t="shared" si="60"/>
        <v/>
      </c>
      <c r="BE119" s="132" t="str">
        <f t="shared" si="61"/>
        <v/>
      </c>
      <c r="BF119" s="235"/>
      <c r="BG119" s="135" t="str">
        <f t="shared" si="62"/>
        <v>PENDIENTE</v>
      </c>
      <c r="BH119" s="146"/>
      <c r="BI119" s="146" t="str">
        <f t="shared" si="63"/>
        <v>ABIERTO</v>
      </c>
      <c r="BJ119" s="146" t="str">
        <f t="shared" si="64"/>
        <v>ABIERTO</v>
      </c>
    </row>
    <row r="120" spans="1:62" ht="35.1" customHeight="1" x14ac:dyDescent="0.2">
      <c r="A120" s="329"/>
      <c r="B120" s="329"/>
      <c r="C120" s="330" t="s">
        <v>81</v>
      </c>
      <c r="D120" s="329"/>
      <c r="E120" s="331"/>
      <c r="F120" s="329"/>
      <c r="G120" s="332">
        <v>73</v>
      </c>
      <c r="H120" s="333" t="s">
        <v>177</v>
      </c>
      <c r="I120" s="334" t="s">
        <v>333</v>
      </c>
      <c r="J120" s="335"/>
      <c r="K120" s="335"/>
      <c r="L120" s="335" t="s">
        <v>187</v>
      </c>
      <c r="M120" s="334">
        <v>1</v>
      </c>
      <c r="N120" s="330" t="s">
        <v>88</v>
      </c>
      <c r="O120" s="330"/>
      <c r="P120" s="330" t="s">
        <v>181</v>
      </c>
      <c r="Q120" s="345" t="s">
        <v>189</v>
      </c>
      <c r="R120" s="338" t="s">
        <v>190</v>
      </c>
      <c r="S120" s="345"/>
      <c r="T120" s="339">
        <v>1</v>
      </c>
      <c r="U120" s="335" t="s">
        <v>191</v>
      </c>
      <c r="V120" s="340">
        <v>43887</v>
      </c>
      <c r="W120" s="340">
        <v>44196</v>
      </c>
      <c r="X120" s="341">
        <v>44196</v>
      </c>
      <c r="Y120" s="342">
        <v>44286</v>
      </c>
      <c r="Z120" s="343"/>
      <c r="AA120" s="154"/>
      <c r="AB120" s="138" t="str">
        <f t="shared" si="65"/>
        <v/>
      </c>
      <c r="AC120" s="139" t="str">
        <f t="shared" si="67"/>
        <v/>
      </c>
      <c r="AD120" s="140" t="str">
        <f t="shared" si="68"/>
        <v/>
      </c>
      <c r="AE120" s="344" t="s">
        <v>704</v>
      </c>
      <c r="AF120" s="137" t="s">
        <v>679</v>
      </c>
      <c r="AG120" s="135" t="str">
        <f t="shared" si="66"/>
        <v>PENDIENTE</v>
      </c>
      <c r="AH120" s="251"/>
      <c r="AI120" s="251"/>
      <c r="AJ120" s="251"/>
      <c r="AK120" s="282" t="str">
        <f t="shared" si="55"/>
        <v/>
      </c>
      <c r="AL120" s="219" t="str">
        <f t="shared" si="56"/>
        <v/>
      </c>
      <c r="AM120" s="132" t="str">
        <f t="shared" si="57"/>
        <v/>
      </c>
      <c r="AN120" s="251"/>
      <c r="AO120" s="251"/>
      <c r="AP120" s="135" t="str">
        <f t="shared" si="58"/>
        <v>PENDIENTE</v>
      </c>
      <c r="AQ120" s="221"/>
      <c r="AR120" s="255"/>
      <c r="AS120" s="251"/>
      <c r="AT120" s="251"/>
      <c r="AU120" s="251"/>
      <c r="AV120" s="251"/>
      <c r="AW120" s="256"/>
      <c r="AX120" s="251"/>
      <c r="AY120" s="251"/>
      <c r="AZ120" s="221"/>
      <c r="BA120" s="134"/>
      <c r="BB120" s="251"/>
      <c r="BC120" s="157" t="str">
        <f t="shared" si="59"/>
        <v/>
      </c>
      <c r="BD120" s="225" t="str">
        <f t="shared" si="60"/>
        <v/>
      </c>
      <c r="BE120" s="132" t="str">
        <f t="shared" si="61"/>
        <v/>
      </c>
      <c r="BF120" s="235"/>
      <c r="BG120" s="135" t="str">
        <f t="shared" si="62"/>
        <v>PENDIENTE</v>
      </c>
      <c r="BH120" s="146"/>
      <c r="BI120" s="146" t="str">
        <f t="shared" si="63"/>
        <v>ABIERTO</v>
      </c>
      <c r="BJ120" s="146" t="str">
        <f t="shared" si="64"/>
        <v>ABIERTO</v>
      </c>
    </row>
    <row r="121" spans="1:62" ht="35.1" customHeight="1" x14ac:dyDescent="0.2">
      <c r="A121" s="329"/>
      <c r="B121" s="329"/>
      <c r="C121" s="330" t="s">
        <v>81</v>
      </c>
      <c r="D121" s="329"/>
      <c r="E121" s="331"/>
      <c r="F121" s="329"/>
      <c r="G121" s="332">
        <v>74</v>
      </c>
      <c r="H121" s="333" t="s">
        <v>177</v>
      </c>
      <c r="I121" s="334" t="s">
        <v>334</v>
      </c>
      <c r="J121" s="335"/>
      <c r="K121" s="335"/>
      <c r="L121" s="335" t="s">
        <v>187</v>
      </c>
      <c r="M121" s="334">
        <v>1</v>
      </c>
      <c r="N121" s="330" t="s">
        <v>88</v>
      </c>
      <c r="O121" s="330"/>
      <c r="P121" s="330" t="s">
        <v>181</v>
      </c>
      <c r="Q121" s="345" t="s">
        <v>189</v>
      </c>
      <c r="R121" s="338" t="s">
        <v>190</v>
      </c>
      <c r="S121" s="345"/>
      <c r="T121" s="339">
        <v>1</v>
      </c>
      <c r="U121" s="335" t="s">
        <v>191</v>
      </c>
      <c r="V121" s="340">
        <v>43983</v>
      </c>
      <c r="W121" s="340">
        <v>44196</v>
      </c>
      <c r="X121" s="341">
        <v>44196</v>
      </c>
      <c r="Y121" s="342">
        <v>44286</v>
      </c>
      <c r="Z121" s="343"/>
      <c r="AA121" s="154"/>
      <c r="AB121" s="138" t="str">
        <f t="shared" si="65"/>
        <v/>
      </c>
      <c r="AC121" s="139" t="str">
        <f t="shared" si="67"/>
        <v/>
      </c>
      <c r="AD121" s="140" t="str">
        <f t="shared" si="68"/>
        <v/>
      </c>
      <c r="AE121" s="344" t="s">
        <v>704</v>
      </c>
      <c r="AF121" s="137" t="s">
        <v>679</v>
      </c>
      <c r="AG121" s="135" t="str">
        <f t="shared" si="66"/>
        <v>PENDIENTE</v>
      </c>
      <c r="AH121" s="251"/>
      <c r="AI121" s="251"/>
      <c r="AJ121" s="251"/>
      <c r="AK121" s="282" t="str">
        <f t="shared" si="55"/>
        <v/>
      </c>
      <c r="AL121" s="219" t="str">
        <f t="shared" si="56"/>
        <v/>
      </c>
      <c r="AM121" s="132" t="str">
        <f t="shared" si="57"/>
        <v/>
      </c>
      <c r="AN121" s="251"/>
      <c r="AO121" s="251"/>
      <c r="AP121" s="135" t="str">
        <f t="shared" si="58"/>
        <v>PENDIENTE</v>
      </c>
      <c r="AQ121" s="221"/>
      <c r="AR121" s="255"/>
      <c r="AS121" s="251"/>
      <c r="AT121" s="251"/>
      <c r="AU121" s="251"/>
      <c r="AV121" s="251"/>
      <c r="AW121" s="256"/>
      <c r="AX121" s="251"/>
      <c r="AY121" s="251"/>
      <c r="AZ121" s="221"/>
      <c r="BA121" s="134"/>
      <c r="BB121" s="251"/>
      <c r="BC121" s="157" t="str">
        <f t="shared" si="59"/>
        <v/>
      </c>
      <c r="BD121" s="225" t="str">
        <f t="shared" si="60"/>
        <v/>
      </c>
      <c r="BE121" s="132" t="str">
        <f t="shared" si="61"/>
        <v/>
      </c>
      <c r="BF121" s="235"/>
      <c r="BG121" s="135" t="str">
        <f t="shared" si="62"/>
        <v>PENDIENTE</v>
      </c>
      <c r="BH121" s="146"/>
      <c r="BI121" s="146" t="str">
        <f t="shared" si="63"/>
        <v>ABIERTO</v>
      </c>
      <c r="BJ121" s="146" t="str">
        <f t="shared" si="64"/>
        <v>ABIERTO</v>
      </c>
    </row>
    <row r="122" spans="1:62" ht="35.1" customHeight="1" x14ac:dyDescent="0.2">
      <c r="A122" s="329"/>
      <c r="B122" s="329"/>
      <c r="C122" s="330" t="s">
        <v>81</v>
      </c>
      <c r="D122" s="329"/>
      <c r="E122" s="331"/>
      <c r="F122" s="329"/>
      <c r="G122" s="332">
        <v>75</v>
      </c>
      <c r="H122" s="333" t="s">
        <v>177</v>
      </c>
      <c r="I122" s="334" t="s">
        <v>335</v>
      </c>
      <c r="J122" s="335"/>
      <c r="K122" s="335"/>
      <c r="L122" s="335" t="s">
        <v>187</v>
      </c>
      <c r="M122" s="334">
        <v>1</v>
      </c>
      <c r="N122" s="330" t="s">
        <v>88</v>
      </c>
      <c r="O122" s="330"/>
      <c r="P122" s="330" t="s">
        <v>181</v>
      </c>
      <c r="Q122" s="345" t="s">
        <v>189</v>
      </c>
      <c r="R122" s="338" t="s">
        <v>190</v>
      </c>
      <c r="S122" s="345"/>
      <c r="T122" s="339">
        <v>1</v>
      </c>
      <c r="U122" s="335" t="s">
        <v>191</v>
      </c>
      <c r="V122" s="340">
        <v>43887</v>
      </c>
      <c r="W122" s="340">
        <v>44196</v>
      </c>
      <c r="X122" s="341">
        <v>44196</v>
      </c>
      <c r="Y122" s="342">
        <v>44286</v>
      </c>
      <c r="Z122" s="343"/>
      <c r="AA122" s="154"/>
      <c r="AB122" s="138" t="str">
        <f t="shared" si="65"/>
        <v/>
      </c>
      <c r="AC122" s="139" t="str">
        <f t="shared" si="67"/>
        <v/>
      </c>
      <c r="AD122" s="140" t="str">
        <f t="shared" si="68"/>
        <v/>
      </c>
      <c r="AE122" s="344" t="s">
        <v>704</v>
      </c>
      <c r="AF122" s="137" t="s">
        <v>679</v>
      </c>
      <c r="AG122" s="135" t="str">
        <f t="shared" si="66"/>
        <v>PENDIENTE</v>
      </c>
      <c r="AH122" s="251"/>
      <c r="AI122" s="251"/>
      <c r="AJ122" s="251"/>
      <c r="AK122" s="282" t="str">
        <f t="shared" si="55"/>
        <v/>
      </c>
      <c r="AL122" s="219" t="str">
        <f t="shared" si="56"/>
        <v/>
      </c>
      <c r="AM122" s="132" t="str">
        <f t="shared" si="57"/>
        <v/>
      </c>
      <c r="AN122" s="251"/>
      <c r="AO122" s="251"/>
      <c r="AP122" s="135" t="str">
        <f t="shared" si="58"/>
        <v>PENDIENTE</v>
      </c>
      <c r="AQ122" s="221"/>
      <c r="AR122" s="255"/>
      <c r="AS122" s="251"/>
      <c r="AT122" s="251"/>
      <c r="AU122" s="251"/>
      <c r="AV122" s="251"/>
      <c r="AW122" s="256"/>
      <c r="AX122" s="251"/>
      <c r="AY122" s="251"/>
      <c r="AZ122" s="221"/>
      <c r="BA122" s="134"/>
      <c r="BB122" s="251"/>
      <c r="BC122" s="157" t="str">
        <f t="shared" si="59"/>
        <v/>
      </c>
      <c r="BD122" s="225" t="str">
        <f t="shared" si="60"/>
        <v/>
      </c>
      <c r="BE122" s="132" t="str">
        <f t="shared" si="61"/>
        <v/>
      </c>
      <c r="BF122" s="235"/>
      <c r="BG122" s="135" t="str">
        <f t="shared" si="62"/>
        <v>PENDIENTE</v>
      </c>
      <c r="BH122" s="146"/>
      <c r="BI122" s="146" t="str">
        <f t="shared" si="63"/>
        <v>ABIERTO</v>
      </c>
      <c r="BJ122" s="146" t="str">
        <f t="shared" si="64"/>
        <v>ABIERTO</v>
      </c>
    </row>
    <row r="123" spans="1:62" ht="35.1" customHeight="1" x14ac:dyDescent="0.2">
      <c r="A123" s="329"/>
      <c r="B123" s="329"/>
      <c r="C123" s="330" t="s">
        <v>81</v>
      </c>
      <c r="D123" s="329"/>
      <c r="E123" s="331"/>
      <c r="F123" s="329"/>
      <c r="G123" s="332">
        <v>76</v>
      </c>
      <c r="H123" s="333" t="s">
        <v>177</v>
      </c>
      <c r="I123" s="334" t="s">
        <v>336</v>
      </c>
      <c r="J123" s="335"/>
      <c r="K123" s="335"/>
      <c r="L123" s="335" t="s">
        <v>187</v>
      </c>
      <c r="M123" s="334">
        <v>1</v>
      </c>
      <c r="N123" s="330" t="s">
        <v>88</v>
      </c>
      <c r="O123" s="330"/>
      <c r="P123" s="330" t="s">
        <v>181</v>
      </c>
      <c r="Q123" s="345" t="s">
        <v>189</v>
      </c>
      <c r="R123" s="338" t="s">
        <v>190</v>
      </c>
      <c r="S123" s="345"/>
      <c r="T123" s="339">
        <v>1</v>
      </c>
      <c r="U123" s="335" t="s">
        <v>337</v>
      </c>
      <c r="V123" s="340">
        <v>43887</v>
      </c>
      <c r="W123" s="340">
        <v>44196</v>
      </c>
      <c r="X123" s="341">
        <v>44196</v>
      </c>
      <c r="Y123" s="342">
        <v>44286</v>
      </c>
      <c r="Z123" s="343"/>
      <c r="AA123" s="154"/>
      <c r="AB123" s="138" t="str">
        <f t="shared" si="65"/>
        <v/>
      </c>
      <c r="AC123" s="139" t="str">
        <f t="shared" si="67"/>
        <v/>
      </c>
      <c r="AD123" s="140" t="str">
        <f t="shared" si="68"/>
        <v/>
      </c>
      <c r="AE123" s="344" t="s">
        <v>704</v>
      </c>
      <c r="AF123" s="137" t="s">
        <v>679</v>
      </c>
      <c r="AG123" s="135" t="str">
        <f t="shared" si="66"/>
        <v>PENDIENTE</v>
      </c>
      <c r="AH123" s="251"/>
      <c r="AI123" s="251"/>
      <c r="AJ123" s="251"/>
      <c r="AK123" s="282" t="str">
        <f t="shared" si="55"/>
        <v/>
      </c>
      <c r="AL123" s="219" t="str">
        <f t="shared" si="56"/>
        <v/>
      </c>
      <c r="AM123" s="132" t="str">
        <f t="shared" si="57"/>
        <v/>
      </c>
      <c r="AN123" s="251"/>
      <c r="AO123" s="251"/>
      <c r="AP123" s="135" t="str">
        <f t="shared" si="58"/>
        <v>PENDIENTE</v>
      </c>
      <c r="AQ123" s="221"/>
      <c r="AR123" s="255"/>
      <c r="AS123" s="251"/>
      <c r="AT123" s="251"/>
      <c r="AU123" s="251"/>
      <c r="AV123" s="251"/>
      <c r="AW123" s="256"/>
      <c r="AX123" s="251"/>
      <c r="AY123" s="251"/>
      <c r="AZ123" s="221"/>
      <c r="BA123" s="134"/>
      <c r="BB123" s="251"/>
      <c r="BC123" s="157" t="str">
        <f t="shared" si="59"/>
        <v/>
      </c>
      <c r="BD123" s="225" t="str">
        <f t="shared" si="60"/>
        <v/>
      </c>
      <c r="BE123" s="132" t="str">
        <f t="shared" si="61"/>
        <v/>
      </c>
      <c r="BF123" s="235"/>
      <c r="BG123" s="135" t="str">
        <f t="shared" si="62"/>
        <v>PENDIENTE</v>
      </c>
      <c r="BH123" s="146"/>
      <c r="BI123" s="146" t="str">
        <f t="shared" si="63"/>
        <v>ABIERTO</v>
      </c>
      <c r="BJ123" s="146" t="str">
        <f t="shared" si="64"/>
        <v>ABIERTO</v>
      </c>
    </row>
    <row r="124" spans="1:62" ht="35.1" customHeight="1" x14ac:dyDescent="0.2">
      <c r="A124" s="329"/>
      <c r="B124" s="329"/>
      <c r="C124" s="330" t="s">
        <v>81</v>
      </c>
      <c r="D124" s="329"/>
      <c r="E124" s="331"/>
      <c r="F124" s="329"/>
      <c r="G124" s="332">
        <v>77</v>
      </c>
      <c r="H124" s="333" t="s">
        <v>177</v>
      </c>
      <c r="I124" s="334" t="s">
        <v>338</v>
      </c>
      <c r="J124" s="335"/>
      <c r="K124" s="335"/>
      <c r="L124" s="335" t="s">
        <v>187</v>
      </c>
      <c r="M124" s="334">
        <v>1</v>
      </c>
      <c r="N124" s="330" t="s">
        <v>88</v>
      </c>
      <c r="O124" s="330"/>
      <c r="P124" s="330" t="s">
        <v>181</v>
      </c>
      <c r="Q124" s="345"/>
      <c r="R124" s="338"/>
      <c r="S124" s="338"/>
      <c r="T124" s="339">
        <v>1</v>
      </c>
      <c r="U124" s="335" t="s">
        <v>240</v>
      </c>
      <c r="V124" s="340">
        <v>43983</v>
      </c>
      <c r="W124" s="340">
        <v>44196</v>
      </c>
      <c r="X124" s="341">
        <v>44196</v>
      </c>
      <c r="Y124" s="342">
        <v>44286</v>
      </c>
      <c r="Z124" s="343"/>
      <c r="AA124" s="154"/>
      <c r="AB124" s="138" t="str">
        <f t="shared" si="65"/>
        <v/>
      </c>
      <c r="AC124" s="139" t="str">
        <f t="shared" si="67"/>
        <v/>
      </c>
      <c r="AD124" s="140" t="str">
        <f t="shared" si="68"/>
        <v/>
      </c>
      <c r="AE124" s="344" t="s">
        <v>704</v>
      </c>
      <c r="AF124" s="137" t="s">
        <v>679</v>
      </c>
      <c r="AG124" s="135" t="str">
        <f t="shared" si="66"/>
        <v>PENDIENTE</v>
      </c>
      <c r="AH124" s="251"/>
      <c r="AI124" s="251"/>
      <c r="AJ124" s="251"/>
      <c r="AK124" s="282" t="str">
        <f t="shared" si="55"/>
        <v/>
      </c>
      <c r="AL124" s="219" t="str">
        <f t="shared" si="56"/>
        <v/>
      </c>
      <c r="AM124" s="132" t="str">
        <f t="shared" si="57"/>
        <v/>
      </c>
      <c r="AN124" s="251"/>
      <c r="AO124" s="251"/>
      <c r="AP124" s="135" t="str">
        <f t="shared" si="58"/>
        <v>PENDIENTE</v>
      </c>
      <c r="AQ124" s="221"/>
      <c r="AR124" s="255"/>
      <c r="AS124" s="251"/>
      <c r="AT124" s="251"/>
      <c r="AU124" s="251"/>
      <c r="AV124" s="251"/>
      <c r="AW124" s="256"/>
      <c r="AX124" s="251"/>
      <c r="AY124" s="251"/>
      <c r="AZ124" s="221"/>
      <c r="BA124" s="134"/>
      <c r="BB124" s="251"/>
      <c r="BC124" s="157" t="str">
        <f t="shared" si="59"/>
        <v/>
      </c>
      <c r="BD124" s="225" t="str">
        <f t="shared" si="60"/>
        <v/>
      </c>
      <c r="BE124" s="132" t="str">
        <f t="shared" si="61"/>
        <v/>
      </c>
      <c r="BF124" s="235"/>
      <c r="BG124" s="135" t="str">
        <f t="shared" si="62"/>
        <v>PENDIENTE</v>
      </c>
      <c r="BH124" s="146"/>
      <c r="BI124" s="146" t="str">
        <f t="shared" si="63"/>
        <v>ABIERTO</v>
      </c>
      <c r="BJ124" s="146" t="str">
        <f t="shared" si="64"/>
        <v>ABIERTO</v>
      </c>
    </row>
    <row r="125" spans="1:62" ht="35.1" customHeight="1" x14ac:dyDescent="0.2">
      <c r="A125" s="329"/>
      <c r="B125" s="329"/>
      <c r="C125" s="330" t="s">
        <v>81</v>
      </c>
      <c r="D125" s="329"/>
      <c r="E125" s="331"/>
      <c r="F125" s="329"/>
      <c r="G125" s="332">
        <v>78</v>
      </c>
      <c r="H125" s="333" t="s">
        <v>177</v>
      </c>
      <c r="I125" s="334" t="s">
        <v>339</v>
      </c>
      <c r="J125" s="345" t="s">
        <v>340</v>
      </c>
      <c r="K125" s="345" t="s">
        <v>341</v>
      </c>
      <c r="L125" s="345" t="s">
        <v>342</v>
      </c>
      <c r="M125" s="337">
        <v>1</v>
      </c>
      <c r="N125" s="330" t="s">
        <v>209</v>
      </c>
      <c r="O125" s="330"/>
      <c r="P125" s="330" t="s">
        <v>181</v>
      </c>
      <c r="Q125" s="345" t="s">
        <v>189</v>
      </c>
      <c r="R125" s="338" t="s">
        <v>190</v>
      </c>
      <c r="S125" s="345"/>
      <c r="T125" s="339">
        <v>1</v>
      </c>
      <c r="U125" s="345" t="s">
        <v>343</v>
      </c>
      <c r="V125" s="349">
        <v>43887</v>
      </c>
      <c r="W125" s="349">
        <v>44196</v>
      </c>
      <c r="X125" s="129">
        <v>44227</v>
      </c>
      <c r="Y125" s="342">
        <v>44286</v>
      </c>
      <c r="Z125" s="251" t="s">
        <v>677</v>
      </c>
      <c r="AA125" s="154"/>
      <c r="AB125" s="138" t="str">
        <f t="shared" si="65"/>
        <v/>
      </c>
      <c r="AC125" s="139" t="str">
        <f t="shared" si="67"/>
        <v/>
      </c>
      <c r="AD125" s="140" t="str">
        <f t="shared" si="68"/>
        <v/>
      </c>
      <c r="AE125" s="344" t="s">
        <v>705</v>
      </c>
      <c r="AF125" s="137" t="s">
        <v>679</v>
      </c>
      <c r="AG125" s="135" t="str">
        <f t="shared" si="66"/>
        <v>PENDIENTE</v>
      </c>
      <c r="AH125" s="251"/>
      <c r="AI125" s="251"/>
      <c r="AJ125" s="251"/>
      <c r="AK125" s="282" t="str">
        <f t="shared" si="55"/>
        <v/>
      </c>
      <c r="AL125" s="219" t="str">
        <f t="shared" si="56"/>
        <v/>
      </c>
      <c r="AM125" s="132" t="str">
        <f t="shared" si="57"/>
        <v/>
      </c>
      <c r="AN125" s="251"/>
      <c r="AO125" s="251"/>
      <c r="AP125" s="135" t="str">
        <f t="shared" si="58"/>
        <v>PENDIENTE</v>
      </c>
      <c r="AQ125" s="221"/>
      <c r="AR125" s="255"/>
      <c r="AS125" s="251"/>
      <c r="AT125" s="251"/>
      <c r="AU125" s="251"/>
      <c r="AV125" s="251"/>
      <c r="AW125" s="256"/>
      <c r="AX125" s="251"/>
      <c r="AY125" s="251"/>
      <c r="AZ125" s="221"/>
      <c r="BA125" s="134"/>
      <c r="BB125" s="251"/>
      <c r="BC125" s="157" t="str">
        <f t="shared" si="59"/>
        <v/>
      </c>
      <c r="BD125" s="225" t="str">
        <f t="shared" si="60"/>
        <v/>
      </c>
      <c r="BE125" s="132" t="str">
        <f t="shared" si="61"/>
        <v/>
      </c>
      <c r="BF125" s="235"/>
      <c r="BG125" s="135" t="str">
        <f t="shared" si="62"/>
        <v>PENDIENTE</v>
      </c>
      <c r="BH125" s="146"/>
      <c r="BI125" s="146" t="str">
        <f t="shared" si="63"/>
        <v>ABIERTO</v>
      </c>
      <c r="BJ125" s="146" t="str">
        <f t="shared" si="64"/>
        <v>ABIERTO</v>
      </c>
    </row>
    <row r="126" spans="1:62" ht="35.1" customHeight="1" x14ac:dyDescent="0.2">
      <c r="A126" s="363"/>
      <c r="B126" s="363"/>
      <c r="C126" s="364" t="s">
        <v>81</v>
      </c>
      <c r="D126" s="363"/>
      <c r="E126" s="365" t="s">
        <v>344</v>
      </c>
      <c r="F126" s="363"/>
      <c r="G126" s="363">
        <v>1</v>
      </c>
      <c r="H126" s="366" t="s">
        <v>345</v>
      </c>
      <c r="I126" s="367" t="s">
        <v>346</v>
      </c>
      <c r="J126" s="363"/>
      <c r="K126" s="364" t="s">
        <v>347</v>
      </c>
      <c r="L126" s="364"/>
      <c r="M126" s="363">
        <v>1</v>
      </c>
      <c r="N126" s="364" t="s">
        <v>88</v>
      </c>
      <c r="O126" s="364" t="str">
        <f>IF(H126="","",VLOOKUP(H126,'[1]Procedimientos Publicar'!$C$6:$E$85,3,FALSE))</f>
        <v>SECRETARIA GENERAL</v>
      </c>
      <c r="P126" s="364" t="s">
        <v>348</v>
      </c>
      <c r="Q126" s="363"/>
      <c r="R126" s="363"/>
      <c r="S126" s="363"/>
      <c r="T126" s="368">
        <v>1</v>
      </c>
      <c r="U126" s="363"/>
      <c r="V126" s="363"/>
      <c r="W126" s="369">
        <v>44227</v>
      </c>
      <c r="X126" s="370"/>
      <c r="Y126" s="136">
        <v>44286</v>
      </c>
      <c r="Z126" s="364" t="s">
        <v>706</v>
      </c>
      <c r="AA126" s="98">
        <v>1</v>
      </c>
      <c r="AB126" s="282">
        <f>(IF(AA126="","",IF(OR($M126=0,$M126="",$Y126=""),"",AA126/$M126)))</f>
        <v>1</v>
      </c>
      <c r="AC126" s="371">
        <f t="shared" ref="AC126:AC175" si="69">(IF(OR($T126="",AB126=""),"",IF(OR($T126=0,AB126=0),0,IF((AB126*100%)/$T126&gt;100%,100%,(AB126*100%)/$T126))))</f>
        <v>1</v>
      </c>
      <c r="AD126" s="132" t="str">
        <f t="shared" ref="AD126:AD175" si="70">IF(AA126="","",IF(AC126&lt;100%, IF(AC126&lt;25%, "ALERTA","EN TERMINO"), IF(AC126=100%, "OK", "EN TERMINO")))</f>
        <v>OK</v>
      </c>
      <c r="AE126" s="272" t="s">
        <v>708</v>
      </c>
      <c r="AF126" s="70"/>
      <c r="AG126" s="135" t="str">
        <f t="shared" ref="AG126:AG175" si="71">IF(AC126=100%,IF(AC126&gt;0.01%,"CUMPLIDA","PENDIENTE"),IF(AC126&lt;0%,"INCUMPLIDA","PENDIENTE"))</f>
        <v>CUMPLIDA</v>
      </c>
      <c r="AH126" s="155">
        <v>44377</v>
      </c>
      <c r="AI126" s="372" t="s">
        <v>926</v>
      </c>
      <c r="AJ126" s="154">
        <v>0</v>
      </c>
      <c r="AK126" s="138">
        <f>(IF(AJ126="","",IF(OR($M126=0,$M126="",$Y126=""),"",AJ126/$M126)))</f>
        <v>0</v>
      </c>
      <c r="AL126" s="139">
        <f>(IF(OR($T126="",AK126=""),"",IF(OR($T126=0,AK126=0),0,IF((AK126*100%)/$T126&gt;100%,100%,(AK126*100%)/$T126))))</f>
        <v>0</v>
      </c>
      <c r="AM126" s="140" t="str">
        <f>IF(AJ126="","",IF(AL126&lt;100%, IF(AL126&lt;25%, "ALERTA","EN TERMINO"), IF(AL126=100%, "OK", "EN TERMINO")))</f>
        <v>ALERTA</v>
      </c>
      <c r="AN126" s="272" t="s">
        <v>927</v>
      </c>
      <c r="AO126" s="373" t="s">
        <v>928</v>
      </c>
      <c r="AP126" s="374" t="str">
        <f t="shared" ref="AP126:AP127" si="72">IF(AL126=100%,IF(AL126&gt;25%,"CUMPLIDA","PENDIENTE"),IF(AL126&lt;50%,"ATENCIÓN","PENDIENTE"))</f>
        <v>ATENCIÓN</v>
      </c>
      <c r="AQ126" s="221"/>
      <c r="AR126" s="255"/>
      <c r="AS126" s="251"/>
      <c r="AT126" s="251"/>
      <c r="AU126" s="251"/>
      <c r="AV126" s="251"/>
      <c r="AW126" s="256"/>
      <c r="AX126" s="251"/>
      <c r="AY126" s="251"/>
      <c r="AZ126" s="221"/>
      <c r="BA126" s="134"/>
      <c r="BB126" s="251"/>
      <c r="BC126" s="157" t="str">
        <f t="shared" si="59"/>
        <v/>
      </c>
      <c r="BD126" s="225" t="str">
        <f t="shared" si="60"/>
        <v/>
      </c>
      <c r="BE126" s="132" t="str">
        <f t="shared" si="61"/>
        <v/>
      </c>
      <c r="BF126" s="235"/>
      <c r="BG126" s="135" t="str">
        <f t="shared" si="62"/>
        <v>PENDIENTE</v>
      </c>
      <c r="BH126" s="146"/>
      <c r="BI126" s="146" t="str">
        <f t="shared" si="63"/>
        <v>CERRADO</v>
      </c>
      <c r="BJ126" s="146" t="str">
        <f t="shared" si="64"/>
        <v>CERRADO</v>
      </c>
    </row>
    <row r="127" spans="1:62" ht="35.1" customHeight="1" x14ac:dyDescent="0.2">
      <c r="A127" s="363"/>
      <c r="B127" s="363"/>
      <c r="C127" s="364" t="s">
        <v>81</v>
      </c>
      <c r="D127" s="363"/>
      <c r="E127" s="365"/>
      <c r="F127" s="363"/>
      <c r="G127" s="363">
        <v>3</v>
      </c>
      <c r="H127" s="366" t="s">
        <v>345</v>
      </c>
      <c r="I127" s="367" t="s">
        <v>349</v>
      </c>
      <c r="J127" s="363"/>
      <c r="K127" s="364" t="s">
        <v>350</v>
      </c>
      <c r="L127" s="364"/>
      <c r="M127" s="363">
        <v>2</v>
      </c>
      <c r="N127" s="364" t="s">
        <v>88</v>
      </c>
      <c r="O127" s="364" t="str">
        <f>IF(H127="","",VLOOKUP(H127,'[1]Procedimientos Publicar'!$C$6:$E$85,3,FALSE))</f>
        <v>SECRETARIA GENERAL</v>
      </c>
      <c r="P127" s="364" t="s">
        <v>348</v>
      </c>
      <c r="Q127" s="363"/>
      <c r="R127" s="363"/>
      <c r="S127" s="363"/>
      <c r="T127" s="368">
        <v>1</v>
      </c>
      <c r="U127" s="363"/>
      <c r="V127" s="363"/>
      <c r="W127" s="369">
        <v>44227</v>
      </c>
      <c r="X127" s="370"/>
      <c r="Y127" s="136">
        <v>44286</v>
      </c>
      <c r="Z127" s="375" t="s">
        <v>707</v>
      </c>
      <c r="AA127" s="98">
        <v>2</v>
      </c>
      <c r="AB127" s="282">
        <f t="shared" ref="AB127:AB175" si="73">(IF(AA127="","",IF(OR($M127=0,$M127="",$Y127=""),"",AA127/$M127)))</f>
        <v>1</v>
      </c>
      <c r="AC127" s="371">
        <f t="shared" si="69"/>
        <v>1</v>
      </c>
      <c r="AD127" s="132" t="str">
        <f t="shared" si="70"/>
        <v>OK</v>
      </c>
      <c r="AE127" s="272" t="s">
        <v>708</v>
      </c>
      <c r="AF127" s="70"/>
      <c r="AG127" s="135" t="str">
        <f t="shared" si="71"/>
        <v>CUMPLIDA</v>
      </c>
      <c r="AH127" s="155">
        <v>44377</v>
      </c>
      <c r="AI127" s="372" t="s">
        <v>929</v>
      </c>
      <c r="AJ127" s="154">
        <v>1.5</v>
      </c>
      <c r="AK127" s="138">
        <f t="shared" ref="AK127:AK136" si="74">(IF(AJ127="","",IF(OR($M127=0,$M127="",$Y127=""),"",AJ127/$M127)))</f>
        <v>0.75</v>
      </c>
      <c r="AL127" s="139">
        <f t="shared" ref="AL127:AL136" si="75">(IF(OR($T127="",AK127=""),"",IF(OR($T127=0,AK127=0),0,IF((AK127*100%)/$T127&gt;100%,100%,(AK127*100%)/$T127))))</f>
        <v>0.75</v>
      </c>
      <c r="AM127" s="140" t="str">
        <f t="shared" ref="AM127:AM136" si="76">IF(AJ127="","",IF(AL127&lt;100%, IF(AL127&lt;25%, "ALERTA","EN TERMINO"), IF(AL127=100%, "OK", "EN TERMINO")))</f>
        <v>EN TERMINO</v>
      </c>
      <c r="AN127" s="272" t="s">
        <v>930</v>
      </c>
      <c r="AO127" s="373" t="s">
        <v>928</v>
      </c>
      <c r="AP127" s="374" t="str">
        <f t="shared" si="72"/>
        <v>PENDIENTE</v>
      </c>
      <c r="AQ127" s="221"/>
      <c r="AR127" s="255"/>
      <c r="AS127" s="251"/>
      <c r="AT127" s="251"/>
      <c r="AU127" s="251"/>
      <c r="AV127" s="251"/>
      <c r="AW127" s="256"/>
      <c r="AX127" s="251"/>
      <c r="AY127" s="251"/>
      <c r="AZ127" s="221"/>
      <c r="BA127" s="134"/>
      <c r="BB127" s="251"/>
      <c r="BC127" s="157" t="str">
        <f t="shared" si="59"/>
        <v/>
      </c>
      <c r="BD127" s="225" t="str">
        <f t="shared" si="60"/>
        <v/>
      </c>
      <c r="BE127" s="132" t="str">
        <f t="shared" si="61"/>
        <v/>
      </c>
      <c r="BF127" s="235"/>
      <c r="BG127" s="135" t="str">
        <f t="shared" si="62"/>
        <v>PENDIENTE</v>
      </c>
      <c r="BH127" s="146"/>
      <c r="BI127" s="146" t="str">
        <f t="shared" si="63"/>
        <v>CERRADO</v>
      </c>
      <c r="BJ127" s="146" t="str">
        <f t="shared" si="64"/>
        <v>CERRADO</v>
      </c>
    </row>
    <row r="128" spans="1:62" ht="35.1" customHeight="1" x14ac:dyDescent="0.2">
      <c r="A128" s="363"/>
      <c r="B128" s="363"/>
      <c r="C128" s="364" t="s">
        <v>81</v>
      </c>
      <c r="D128" s="363"/>
      <c r="E128" s="365"/>
      <c r="F128" s="363"/>
      <c r="G128" s="363">
        <v>4</v>
      </c>
      <c r="H128" s="366" t="s">
        <v>345</v>
      </c>
      <c r="I128" s="367" t="s">
        <v>449</v>
      </c>
      <c r="J128" s="363"/>
      <c r="K128" s="364" t="s">
        <v>450</v>
      </c>
      <c r="L128" s="364"/>
      <c r="M128" s="363">
        <v>4</v>
      </c>
      <c r="N128" s="364" t="s">
        <v>88</v>
      </c>
      <c r="O128" s="364" t="str">
        <f>IF(H128="","",VLOOKUP(H128,'[1]Procedimientos Publicar'!$C$6:$E$85,3,FALSE))</f>
        <v>SECRETARIA GENERAL</v>
      </c>
      <c r="P128" s="364" t="s">
        <v>348</v>
      </c>
      <c r="Q128" s="363"/>
      <c r="R128" s="363"/>
      <c r="S128" s="363"/>
      <c r="T128" s="368">
        <v>1</v>
      </c>
      <c r="U128" s="363"/>
      <c r="V128" s="363"/>
      <c r="W128" s="369">
        <v>44227</v>
      </c>
      <c r="X128" s="370"/>
      <c r="Y128" s="136">
        <v>44286</v>
      </c>
      <c r="Z128" s="364" t="s">
        <v>709</v>
      </c>
      <c r="AB128" s="282" t="str">
        <f t="shared" si="73"/>
        <v/>
      </c>
      <c r="AC128" s="371" t="str">
        <f t="shared" si="69"/>
        <v/>
      </c>
      <c r="AD128" s="132" t="str">
        <f t="shared" si="70"/>
        <v/>
      </c>
      <c r="AE128" s="272" t="s">
        <v>708</v>
      </c>
      <c r="AF128" s="70"/>
      <c r="AG128" s="135" t="str">
        <f t="shared" si="71"/>
        <v>PENDIENTE</v>
      </c>
      <c r="AH128" s="155">
        <v>44377</v>
      </c>
      <c r="AI128" s="372" t="s">
        <v>931</v>
      </c>
      <c r="AJ128" s="157">
        <v>1</v>
      </c>
      <c r="AK128" s="138">
        <f t="shared" si="74"/>
        <v>0.25</v>
      </c>
      <c r="AL128" s="139">
        <f t="shared" si="75"/>
        <v>0.25</v>
      </c>
      <c r="AM128" s="140" t="str">
        <f t="shared" si="76"/>
        <v>EN TERMINO</v>
      </c>
      <c r="AN128" s="376" t="s">
        <v>932</v>
      </c>
      <c r="AO128" s="154" t="s">
        <v>928</v>
      </c>
      <c r="AP128" s="374" t="str">
        <f>IF(AL128=100%,IF(AL128&gt;25%,"CUMPLIDA","PENDIENTE"),IF(AL128&lt;50%,"ATENCIÓN","PENDIENTE"))</f>
        <v>ATENCIÓN</v>
      </c>
      <c r="AQ128" s="221"/>
      <c r="AR128" s="255"/>
      <c r="AS128" s="251"/>
      <c r="AT128" s="251"/>
      <c r="AU128" s="251"/>
      <c r="AV128" s="251"/>
      <c r="AW128" s="256"/>
      <c r="AX128" s="251"/>
      <c r="AY128" s="251"/>
      <c r="AZ128" s="221"/>
      <c r="BA128" s="134"/>
      <c r="BB128" s="251"/>
      <c r="BC128" s="157" t="str">
        <f t="shared" si="59"/>
        <v/>
      </c>
      <c r="BD128" s="225" t="str">
        <f t="shared" si="60"/>
        <v/>
      </c>
      <c r="BE128" s="132" t="str">
        <f t="shared" si="61"/>
        <v/>
      </c>
      <c r="BF128" s="235"/>
      <c r="BG128" s="135" t="str">
        <f t="shared" si="62"/>
        <v>PENDIENTE</v>
      </c>
      <c r="BH128" s="146"/>
      <c r="BI128" s="146" t="str">
        <f t="shared" si="63"/>
        <v>ABIERTO</v>
      </c>
      <c r="BJ128" s="146" t="str">
        <f t="shared" si="64"/>
        <v>ABIERTO</v>
      </c>
    </row>
    <row r="129" spans="1:62" ht="35.1" customHeight="1" x14ac:dyDescent="0.2">
      <c r="A129" s="377"/>
      <c r="B129" s="377"/>
      <c r="C129" s="378" t="s">
        <v>81</v>
      </c>
      <c r="D129" s="377"/>
      <c r="E129" s="379" t="s">
        <v>351</v>
      </c>
      <c r="F129" s="377"/>
      <c r="G129" s="380">
        <v>1</v>
      </c>
      <c r="H129" s="381" t="s">
        <v>345</v>
      </c>
      <c r="I129" s="382" t="s">
        <v>352</v>
      </c>
      <c r="J129" s="377"/>
      <c r="K129" s="382" t="s">
        <v>353</v>
      </c>
      <c r="L129" s="382"/>
      <c r="M129" s="383">
        <v>1</v>
      </c>
      <c r="N129" s="377" t="s">
        <v>88</v>
      </c>
      <c r="O129" s="378" t="s">
        <v>427</v>
      </c>
      <c r="P129" s="382" t="s">
        <v>348</v>
      </c>
      <c r="Q129" s="383" t="s">
        <v>715</v>
      </c>
      <c r="R129" s="383"/>
      <c r="S129" s="383" t="s">
        <v>716</v>
      </c>
      <c r="T129" s="384">
        <v>1</v>
      </c>
      <c r="U129" s="383" t="s">
        <v>717</v>
      </c>
      <c r="V129" s="385">
        <v>44348</v>
      </c>
      <c r="W129" s="385">
        <v>44407</v>
      </c>
      <c r="X129" s="377"/>
      <c r="Y129" s="136">
        <v>44286</v>
      </c>
      <c r="Z129" s="145"/>
      <c r="AA129" s="145"/>
      <c r="AB129" s="282" t="str">
        <f>(IF(AA129="","",IF(OR($M129=0,$M129="",$Y129=""),"",AA129/$M129)))</f>
        <v/>
      </c>
      <c r="AC129" s="371" t="str">
        <f t="shared" si="69"/>
        <v/>
      </c>
      <c r="AD129" s="132" t="str">
        <f t="shared" si="70"/>
        <v/>
      </c>
      <c r="AE129" s="386" t="s">
        <v>566</v>
      </c>
      <c r="AF129" s="70"/>
      <c r="AG129" s="135" t="str">
        <f t="shared" si="71"/>
        <v>PENDIENTE</v>
      </c>
      <c r="AH129" s="155">
        <v>44377</v>
      </c>
      <c r="AI129" s="372" t="s">
        <v>933</v>
      </c>
      <c r="AJ129" s="5">
        <v>0.5</v>
      </c>
      <c r="AK129" s="138">
        <f t="shared" si="74"/>
        <v>0.5</v>
      </c>
      <c r="AL129" s="139">
        <f t="shared" si="75"/>
        <v>0.5</v>
      </c>
      <c r="AM129" s="140" t="str">
        <f t="shared" si="76"/>
        <v>EN TERMINO</v>
      </c>
      <c r="AN129" s="376" t="s">
        <v>934</v>
      </c>
      <c r="AO129" s="5" t="s">
        <v>928</v>
      </c>
      <c r="AP129" s="374" t="str">
        <f>IF(AL129=100%,IF(AL129&gt;100%,"CUMPLIDA","PENDIENTE"),IF(AL129&lt;50%,"INCUMPLIDA","PENDIENTE"))</f>
        <v>PENDIENTE</v>
      </c>
      <c r="AQ129" s="221"/>
      <c r="AR129" s="255"/>
      <c r="AS129" s="251"/>
      <c r="AT129" s="251"/>
      <c r="AU129" s="251"/>
      <c r="AV129" s="251"/>
      <c r="AW129" s="256"/>
      <c r="AX129" s="251"/>
      <c r="AY129" s="251"/>
      <c r="AZ129" s="221"/>
      <c r="BA129" s="134"/>
      <c r="BB129" s="251"/>
      <c r="BC129" s="157" t="str">
        <f t="shared" si="59"/>
        <v/>
      </c>
      <c r="BD129" s="225" t="str">
        <f t="shared" si="60"/>
        <v/>
      </c>
      <c r="BE129" s="132" t="str">
        <f t="shared" si="61"/>
        <v/>
      </c>
      <c r="BF129" s="235"/>
      <c r="BG129" s="135" t="str">
        <f t="shared" si="62"/>
        <v>PENDIENTE</v>
      </c>
      <c r="BH129" s="146"/>
      <c r="BI129" s="146" t="str">
        <f t="shared" si="63"/>
        <v>ABIERTO</v>
      </c>
      <c r="BJ129" s="146" t="str">
        <f t="shared" si="64"/>
        <v>ABIERTO</v>
      </c>
    </row>
    <row r="130" spans="1:62" ht="35.1" customHeight="1" x14ac:dyDescent="0.2">
      <c r="A130" s="377"/>
      <c r="B130" s="377"/>
      <c r="C130" s="378" t="s">
        <v>81</v>
      </c>
      <c r="D130" s="377"/>
      <c r="E130" s="379"/>
      <c r="F130" s="377"/>
      <c r="G130" s="380">
        <v>2</v>
      </c>
      <c r="H130" s="381" t="s">
        <v>345</v>
      </c>
      <c r="I130" s="382" t="s">
        <v>354</v>
      </c>
      <c r="J130" s="377"/>
      <c r="K130" s="382" t="s">
        <v>355</v>
      </c>
      <c r="L130" s="382"/>
      <c r="M130" s="383">
        <v>3</v>
      </c>
      <c r="N130" s="377" t="s">
        <v>88</v>
      </c>
      <c r="O130" s="378" t="s">
        <v>427</v>
      </c>
      <c r="P130" s="382" t="s">
        <v>348</v>
      </c>
      <c r="Q130" s="383" t="s">
        <v>715</v>
      </c>
      <c r="R130" s="383"/>
      <c r="S130" s="383" t="s">
        <v>718</v>
      </c>
      <c r="T130" s="384">
        <v>1</v>
      </c>
      <c r="U130" s="383" t="s">
        <v>719</v>
      </c>
      <c r="V130" s="385">
        <v>44287</v>
      </c>
      <c r="W130" s="385">
        <v>44408</v>
      </c>
      <c r="X130" s="377"/>
      <c r="Y130" s="136">
        <v>44286</v>
      </c>
      <c r="Z130" s="387" t="s">
        <v>734</v>
      </c>
      <c r="AA130" s="145"/>
      <c r="AB130" s="282" t="str">
        <f t="shared" si="73"/>
        <v/>
      </c>
      <c r="AC130" s="371" t="str">
        <f t="shared" si="69"/>
        <v/>
      </c>
      <c r="AD130" s="132" t="str">
        <f t="shared" si="70"/>
        <v/>
      </c>
      <c r="AE130" s="272" t="s">
        <v>708</v>
      </c>
      <c r="AF130" s="70"/>
      <c r="AG130" s="135" t="str">
        <f t="shared" si="71"/>
        <v>PENDIENTE</v>
      </c>
      <c r="AH130" s="155">
        <v>44377</v>
      </c>
      <c r="AI130" s="372" t="s">
        <v>935</v>
      </c>
      <c r="AJ130" s="5">
        <v>0.25</v>
      </c>
      <c r="AK130" s="138">
        <f t="shared" si="74"/>
        <v>8.3333333333333329E-2</v>
      </c>
      <c r="AL130" s="139">
        <f t="shared" si="75"/>
        <v>8.3333333333333329E-2</v>
      </c>
      <c r="AM130" s="140" t="str">
        <f t="shared" si="76"/>
        <v>ALERTA</v>
      </c>
      <c r="AN130" s="376" t="s">
        <v>936</v>
      </c>
      <c r="AO130" s="5" t="s">
        <v>928</v>
      </c>
      <c r="AP130" s="374" t="str">
        <f>IF(AL130=100%,IF(AL130&gt;25%,"CUMPLIDA","PENDIENTE"),IF(AL130&lt;50%,"ATENCIÓN","PENDIENTE"))</f>
        <v>ATENCIÓN</v>
      </c>
      <c r="AQ130" s="221"/>
      <c r="AR130" s="255"/>
      <c r="AS130" s="251"/>
      <c r="AT130" s="251"/>
      <c r="AU130" s="251"/>
      <c r="AV130" s="251"/>
      <c r="AW130" s="256"/>
      <c r="AX130" s="251"/>
      <c r="AY130" s="251"/>
      <c r="AZ130" s="221"/>
      <c r="BA130" s="134"/>
      <c r="BB130" s="251"/>
      <c r="BC130" s="157" t="str">
        <f t="shared" si="59"/>
        <v/>
      </c>
      <c r="BD130" s="225" t="str">
        <f t="shared" si="60"/>
        <v/>
      </c>
      <c r="BE130" s="132" t="str">
        <f t="shared" si="61"/>
        <v/>
      </c>
      <c r="BF130" s="235"/>
      <c r="BG130" s="135" t="str">
        <f t="shared" si="62"/>
        <v>PENDIENTE</v>
      </c>
      <c r="BH130" s="146"/>
      <c r="BI130" s="146" t="str">
        <f t="shared" si="63"/>
        <v>ABIERTO</v>
      </c>
      <c r="BJ130" s="146" t="str">
        <f t="shared" si="64"/>
        <v>ABIERTO</v>
      </c>
    </row>
    <row r="131" spans="1:62" ht="35.1" customHeight="1" x14ac:dyDescent="0.2">
      <c r="A131" s="377"/>
      <c r="B131" s="377"/>
      <c r="C131" s="378" t="s">
        <v>81</v>
      </c>
      <c r="D131" s="377"/>
      <c r="E131" s="379"/>
      <c r="F131" s="377"/>
      <c r="G131" s="380">
        <v>6</v>
      </c>
      <c r="H131" s="381" t="s">
        <v>345</v>
      </c>
      <c r="I131" s="382" t="s">
        <v>356</v>
      </c>
      <c r="J131" s="377"/>
      <c r="K131" s="382" t="s">
        <v>710</v>
      </c>
      <c r="L131" s="382"/>
      <c r="M131" s="383">
        <v>1</v>
      </c>
      <c r="N131" s="377" t="s">
        <v>88</v>
      </c>
      <c r="O131" s="378" t="s">
        <v>427</v>
      </c>
      <c r="P131" s="382" t="s">
        <v>348</v>
      </c>
      <c r="Q131" s="383" t="s">
        <v>715</v>
      </c>
      <c r="R131" s="383"/>
      <c r="S131" s="383" t="s">
        <v>720</v>
      </c>
      <c r="T131" s="384">
        <v>1</v>
      </c>
      <c r="U131" s="383" t="s">
        <v>721</v>
      </c>
      <c r="V131" s="385">
        <v>44470</v>
      </c>
      <c r="W131" s="385">
        <v>44651</v>
      </c>
      <c r="X131" s="377"/>
      <c r="Y131" s="136">
        <v>44286</v>
      </c>
      <c r="Z131" s="145"/>
      <c r="AA131" s="145"/>
      <c r="AB131" s="282" t="str">
        <f t="shared" si="73"/>
        <v/>
      </c>
      <c r="AC131" s="371" t="str">
        <f t="shared" si="69"/>
        <v/>
      </c>
      <c r="AD131" s="132" t="str">
        <f t="shared" si="70"/>
        <v/>
      </c>
      <c r="AE131" s="386" t="s">
        <v>566</v>
      </c>
      <c r="AF131" s="70"/>
      <c r="AG131" s="135" t="str">
        <f t="shared" si="71"/>
        <v>PENDIENTE</v>
      </c>
      <c r="AH131" s="155">
        <v>44377</v>
      </c>
      <c r="AI131" s="372" t="s">
        <v>937</v>
      </c>
      <c r="AJ131" s="5">
        <v>0.02</v>
      </c>
      <c r="AK131" s="138">
        <f t="shared" si="74"/>
        <v>0.02</v>
      </c>
      <c r="AL131" s="139">
        <f t="shared" si="75"/>
        <v>0.02</v>
      </c>
      <c r="AM131" s="140" t="str">
        <f t="shared" si="76"/>
        <v>ALERTA</v>
      </c>
      <c r="AN131" s="376" t="s">
        <v>938</v>
      </c>
      <c r="AO131" s="5" t="s">
        <v>928</v>
      </c>
      <c r="AP131" s="374" t="str">
        <f>IF(AL131=100%,IF(AL131&gt;0.02%,"CUMPLIDA","PENDIENTE"),IF(AL131&lt;0%,"INCUMPLIDA","PENDIENTE"))</f>
        <v>PENDIENTE</v>
      </c>
      <c r="AQ131" s="221"/>
      <c r="AR131" s="255"/>
      <c r="AS131" s="251"/>
      <c r="AT131" s="251"/>
      <c r="AU131" s="251"/>
      <c r="AV131" s="251"/>
      <c r="AW131" s="256"/>
      <c r="AX131" s="251"/>
      <c r="AY131" s="251"/>
      <c r="AZ131" s="221"/>
      <c r="BA131" s="134"/>
      <c r="BB131" s="251"/>
      <c r="BC131" s="157" t="str">
        <f t="shared" si="59"/>
        <v/>
      </c>
      <c r="BD131" s="225" t="str">
        <f t="shared" si="60"/>
        <v/>
      </c>
      <c r="BE131" s="132" t="str">
        <f t="shared" si="61"/>
        <v/>
      </c>
      <c r="BF131" s="235"/>
      <c r="BG131" s="135" t="str">
        <f t="shared" si="62"/>
        <v>PENDIENTE</v>
      </c>
      <c r="BH131" s="146"/>
      <c r="BI131" s="146" t="str">
        <f t="shared" si="63"/>
        <v>ABIERTO</v>
      </c>
      <c r="BJ131" s="146" t="str">
        <f t="shared" si="64"/>
        <v>ABIERTO</v>
      </c>
    </row>
    <row r="132" spans="1:62" ht="35.1" customHeight="1" x14ac:dyDescent="0.2">
      <c r="A132" s="377"/>
      <c r="B132" s="377"/>
      <c r="C132" s="378" t="s">
        <v>81</v>
      </c>
      <c r="D132" s="377"/>
      <c r="E132" s="379"/>
      <c r="F132" s="377"/>
      <c r="G132" s="380">
        <v>7</v>
      </c>
      <c r="H132" s="381" t="s">
        <v>345</v>
      </c>
      <c r="I132" s="382" t="s">
        <v>357</v>
      </c>
      <c r="J132" s="377"/>
      <c r="K132" s="382" t="s">
        <v>711</v>
      </c>
      <c r="L132" s="382"/>
      <c r="M132" s="383">
        <v>1</v>
      </c>
      <c r="N132" s="377" t="s">
        <v>88</v>
      </c>
      <c r="O132" s="378" t="s">
        <v>427</v>
      </c>
      <c r="P132" s="382" t="s">
        <v>348</v>
      </c>
      <c r="Q132" s="383" t="s">
        <v>715</v>
      </c>
      <c r="R132" s="383"/>
      <c r="S132" s="383" t="s">
        <v>722</v>
      </c>
      <c r="T132" s="384">
        <v>1</v>
      </c>
      <c r="U132" s="383" t="s">
        <v>723</v>
      </c>
      <c r="V132" s="385">
        <v>44348</v>
      </c>
      <c r="W132" s="385">
        <v>44438</v>
      </c>
      <c r="X132" s="377"/>
      <c r="Y132" s="136">
        <v>44286</v>
      </c>
      <c r="Z132" s="145"/>
      <c r="AA132" s="145"/>
      <c r="AB132" s="282" t="str">
        <f t="shared" si="73"/>
        <v/>
      </c>
      <c r="AC132" s="371" t="str">
        <f t="shared" si="69"/>
        <v/>
      </c>
      <c r="AD132" s="132" t="str">
        <f t="shared" si="70"/>
        <v/>
      </c>
      <c r="AE132" s="386" t="s">
        <v>566</v>
      </c>
      <c r="AF132" s="70"/>
      <c r="AG132" s="135" t="str">
        <f t="shared" si="71"/>
        <v>PENDIENTE</v>
      </c>
      <c r="AH132" s="155">
        <v>44377</v>
      </c>
      <c r="AI132" s="372" t="s">
        <v>939</v>
      </c>
      <c r="AJ132" s="5">
        <v>0.02</v>
      </c>
      <c r="AK132" s="138">
        <f t="shared" si="74"/>
        <v>0.02</v>
      </c>
      <c r="AL132" s="139">
        <f t="shared" si="75"/>
        <v>0.02</v>
      </c>
      <c r="AM132" s="140" t="str">
        <f t="shared" si="76"/>
        <v>ALERTA</v>
      </c>
      <c r="AN132" s="376" t="s">
        <v>940</v>
      </c>
      <c r="AO132" s="5" t="s">
        <v>928</v>
      </c>
      <c r="AP132" s="374" t="str">
        <f>IF(AL132=100%,IF(AL132&gt;25%,"CUMPLIDA","PENDIENTE"),IF(AL132&lt;50%,"ATENCIÓN","PENDIENTE"))</f>
        <v>ATENCIÓN</v>
      </c>
      <c r="AQ132" s="221"/>
      <c r="AR132" s="255"/>
      <c r="AS132" s="251"/>
      <c r="AT132" s="251"/>
      <c r="AU132" s="251"/>
      <c r="AV132" s="251"/>
      <c r="AW132" s="256"/>
      <c r="AX132" s="251"/>
      <c r="AY132" s="251"/>
      <c r="AZ132" s="221"/>
      <c r="BA132" s="134"/>
      <c r="BB132" s="251"/>
      <c r="BC132" s="157" t="str">
        <f t="shared" si="59"/>
        <v/>
      </c>
      <c r="BD132" s="225" t="str">
        <f t="shared" si="60"/>
        <v/>
      </c>
      <c r="BE132" s="132" t="str">
        <f t="shared" si="61"/>
        <v/>
      </c>
      <c r="BF132" s="235"/>
      <c r="BG132" s="135" t="str">
        <f t="shared" si="62"/>
        <v>PENDIENTE</v>
      </c>
      <c r="BH132" s="146"/>
      <c r="BI132" s="146" t="str">
        <f t="shared" si="63"/>
        <v>ABIERTO</v>
      </c>
      <c r="BJ132" s="146" t="str">
        <f t="shared" si="64"/>
        <v>ABIERTO</v>
      </c>
    </row>
    <row r="133" spans="1:62" ht="35.1" customHeight="1" x14ac:dyDescent="0.2">
      <c r="A133" s="377"/>
      <c r="B133" s="377"/>
      <c r="C133" s="378" t="s">
        <v>81</v>
      </c>
      <c r="D133" s="377"/>
      <c r="E133" s="379"/>
      <c r="F133" s="377"/>
      <c r="G133" s="380">
        <v>8</v>
      </c>
      <c r="H133" s="381" t="s">
        <v>345</v>
      </c>
      <c r="I133" s="382" t="s">
        <v>358</v>
      </c>
      <c r="J133" s="377"/>
      <c r="K133" s="382" t="s">
        <v>712</v>
      </c>
      <c r="L133" s="382"/>
      <c r="M133" s="383">
        <v>4</v>
      </c>
      <c r="N133" s="377" t="s">
        <v>88</v>
      </c>
      <c r="O133" s="378" t="s">
        <v>427</v>
      </c>
      <c r="P133" s="382" t="s">
        <v>348</v>
      </c>
      <c r="Q133" s="383" t="s">
        <v>715</v>
      </c>
      <c r="R133" s="383"/>
      <c r="S133" s="383" t="s">
        <v>724</v>
      </c>
      <c r="T133" s="384">
        <v>1</v>
      </c>
      <c r="U133" s="383" t="s">
        <v>725</v>
      </c>
      <c r="V133" s="385">
        <v>44287</v>
      </c>
      <c r="W133" s="388">
        <v>44377</v>
      </c>
      <c r="X133" s="377"/>
      <c r="Y133" s="136">
        <v>44286</v>
      </c>
      <c r="Z133" s="387" t="s">
        <v>732</v>
      </c>
      <c r="AA133" s="145"/>
      <c r="AB133" s="282" t="str">
        <f t="shared" si="73"/>
        <v/>
      </c>
      <c r="AC133" s="371" t="str">
        <f t="shared" si="69"/>
        <v/>
      </c>
      <c r="AD133" s="132" t="str">
        <f t="shared" si="70"/>
        <v/>
      </c>
      <c r="AE133" s="272" t="s">
        <v>708</v>
      </c>
      <c r="AF133" s="70"/>
      <c r="AG133" s="135" t="str">
        <f t="shared" si="71"/>
        <v>PENDIENTE</v>
      </c>
      <c r="AH133" s="155">
        <v>44377</v>
      </c>
      <c r="AI133" s="372" t="s">
        <v>941</v>
      </c>
      <c r="AJ133" s="5">
        <v>2</v>
      </c>
      <c r="AK133" s="138">
        <f t="shared" si="74"/>
        <v>0.5</v>
      </c>
      <c r="AL133" s="139">
        <f t="shared" si="75"/>
        <v>0.5</v>
      </c>
      <c r="AM133" s="140" t="str">
        <f t="shared" si="76"/>
        <v>EN TERMINO</v>
      </c>
      <c r="AN133" s="376" t="s">
        <v>942</v>
      </c>
      <c r="AO133" s="5" t="s">
        <v>928</v>
      </c>
      <c r="AP133" s="374" t="str">
        <f>IF(AL133=100%,IF(AL133&gt;50%,"CUMPLIDA","PENDIENTE"),IF(AL133&lt;100%,"INCUMPLIDA","PENDIENTE"))</f>
        <v>INCUMPLIDA</v>
      </c>
      <c r="AQ133" s="221"/>
      <c r="AR133" s="255"/>
      <c r="AS133" s="251"/>
      <c r="AT133" s="251"/>
      <c r="AU133" s="251"/>
      <c r="AV133" s="251"/>
      <c r="AW133" s="256"/>
      <c r="AX133" s="251"/>
      <c r="AY133" s="251"/>
      <c r="AZ133" s="221"/>
      <c r="BA133" s="134"/>
      <c r="BB133" s="251"/>
      <c r="BC133" s="157" t="str">
        <f t="shared" si="59"/>
        <v/>
      </c>
      <c r="BD133" s="225" t="str">
        <f t="shared" si="60"/>
        <v/>
      </c>
      <c r="BE133" s="132" t="str">
        <f t="shared" si="61"/>
        <v/>
      </c>
      <c r="BF133" s="235"/>
      <c r="BG133" s="135" t="str">
        <f t="shared" si="62"/>
        <v>PENDIENTE</v>
      </c>
      <c r="BH133" s="146"/>
      <c r="BI133" s="146" t="str">
        <f t="shared" si="63"/>
        <v>ABIERTO</v>
      </c>
      <c r="BJ133" s="146" t="str">
        <f t="shared" si="64"/>
        <v>ABIERTO</v>
      </c>
    </row>
    <row r="134" spans="1:62" ht="35.1" customHeight="1" x14ac:dyDescent="0.2">
      <c r="A134" s="377"/>
      <c r="B134" s="377"/>
      <c r="C134" s="378" t="s">
        <v>81</v>
      </c>
      <c r="D134" s="377"/>
      <c r="E134" s="379"/>
      <c r="F134" s="377"/>
      <c r="G134" s="380">
        <v>9</v>
      </c>
      <c r="H134" s="381" t="s">
        <v>345</v>
      </c>
      <c r="I134" s="382" t="s">
        <v>359</v>
      </c>
      <c r="J134" s="377"/>
      <c r="K134" s="382" t="s">
        <v>360</v>
      </c>
      <c r="L134" s="382"/>
      <c r="M134" s="383">
        <v>1</v>
      </c>
      <c r="N134" s="377" t="s">
        <v>88</v>
      </c>
      <c r="O134" s="378" t="s">
        <v>427</v>
      </c>
      <c r="P134" s="382" t="s">
        <v>348</v>
      </c>
      <c r="Q134" s="383" t="s">
        <v>715</v>
      </c>
      <c r="R134" s="383"/>
      <c r="S134" s="383" t="s">
        <v>726</v>
      </c>
      <c r="T134" s="384">
        <v>1</v>
      </c>
      <c r="U134" s="383" t="s">
        <v>727</v>
      </c>
      <c r="V134" s="385">
        <v>44287</v>
      </c>
      <c r="W134" s="388">
        <v>44362</v>
      </c>
      <c r="X134" s="377"/>
      <c r="Y134" s="136">
        <v>44286</v>
      </c>
      <c r="Z134" s="387" t="s">
        <v>731</v>
      </c>
      <c r="AA134" s="145"/>
      <c r="AB134" s="282" t="str">
        <f t="shared" si="73"/>
        <v/>
      </c>
      <c r="AC134" s="371" t="str">
        <f t="shared" si="69"/>
        <v/>
      </c>
      <c r="AD134" s="132" t="str">
        <f t="shared" si="70"/>
        <v/>
      </c>
      <c r="AE134" s="272" t="s">
        <v>708</v>
      </c>
      <c r="AF134" s="70"/>
      <c r="AG134" s="135" t="str">
        <f t="shared" si="71"/>
        <v>PENDIENTE</v>
      </c>
      <c r="AH134" s="155">
        <v>44377</v>
      </c>
      <c r="AI134" s="372" t="s">
        <v>943</v>
      </c>
      <c r="AJ134" s="5">
        <v>1</v>
      </c>
      <c r="AK134" s="138">
        <f t="shared" si="74"/>
        <v>1</v>
      </c>
      <c r="AL134" s="139">
        <f t="shared" si="75"/>
        <v>1</v>
      </c>
      <c r="AM134" s="140" t="str">
        <f t="shared" si="76"/>
        <v>OK</v>
      </c>
      <c r="AN134" s="389" t="s">
        <v>944</v>
      </c>
      <c r="AO134" s="5" t="s">
        <v>928</v>
      </c>
      <c r="AP134" s="374" t="str">
        <f t="shared" ref="AP134" si="77">IF(AL134=100%,IF(AL134&gt;25%,"CUMPLIDA","PENDIENTE"),IF(AL134&lt;50%,"INCUMPLIDA","PENDIENTE"))</f>
        <v>CUMPLIDA</v>
      </c>
      <c r="AQ134" s="221"/>
      <c r="AR134" s="255"/>
      <c r="AS134" s="251"/>
      <c r="AT134" s="251"/>
      <c r="AU134" s="251"/>
      <c r="AV134" s="251"/>
      <c r="AW134" s="256"/>
      <c r="AX134" s="251"/>
      <c r="AY134" s="251"/>
      <c r="AZ134" s="221"/>
      <c r="BA134" s="134"/>
      <c r="BB134" s="251"/>
      <c r="BC134" s="157" t="str">
        <f t="shared" si="59"/>
        <v/>
      </c>
      <c r="BD134" s="225" t="str">
        <f t="shared" si="60"/>
        <v/>
      </c>
      <c r="BE134" s="132" t="str">
        <f t="shared" si="61"/>
        <v/>
      </c>
      <c r="BF134" s="235"/>
      <c r="BG134" s="135" t="str">
        <f t="shared" si="62"/>
        <v>PENDIENTE</v>
      </c>
      <c r="BH134" s="146"/>
      <c r="BI134" s="146" t="str">
        <f t="shared" si="63"/>
        <v>ABIERTO</v>
      </c>
      <c r="BJ134" s="146" t="str">
        <f t="shared" si="64"/>
        <v>ABIERTO</v>
      </c>
    </row>
    <row r="135" spans="1:62" ht="35.1" customHeight="1" x14ac:dyDescent="0.2">
      <c r="A135" s="377"/>
      <c r="B135" s="377"/>
      <c r="C135" s="378" t="s">
        <v>81</v>
      </c>
      <c r="D135" s="377"/>
      <c r="E135" s="379"/>
      <c r="F135" s="377"/>
      <c r="G135" s="380">
        <v>10</v>
      </c>
      <c r="H135" s="381" t="s">
        <v>345</v>
      </c>
      <c r="I135" s="382" t="s">
        <v>361</v>
      </c>
      <c r="J135" s="377"/>
      <c r="K135" s="382" t="s">
        <v>713</v>
      </c>
      <c r="L135" s="382"/>
      <c r="M135" s="383">
        <v>2</v>
      </c>
      <c r="N135" s="377" t="s">
        <v>88</v>
      </c>
      <c r="O135" s="378" t="s">
        <v>427</v>
      </c>
      <c r="P135" s="382" t="s">
        <v>348</v>
      </c>
      <c r="Q135" s="383" t="s">
        <v>715</v>
      </c>
      <c r="R135" s="383"/>
      <c r="S135" s="383" t="s">
        <v>728</v>
      </c>
      <c r="T135" s="384">
        <v>1</v>
      </c>
      <c r="U135" s="383" t="s">
        <v>729</v>
      </c>
      <c r="V135" s="385">
        <v>44348</v>
      </c>
      <c r="W135" s="385">
        <v>44438</v>
      </c>
      <c r="X135" s="377"/>
      <c r="Y135" s="136">
        <v>44286</v>
      </c>
      <c r="Z135" s="387" t="s">
        <v>733</v>
      </c>
      <c r="AA135" s="145"/>
      <c r="AB135" s="282" t="str">
        <f t="shared" si="73"/>
        <v/>
      </c>
      <c r="AC135" s="371" t="str">
        <f t="shared" si="69"/>
        <v/>
      </c>
      <c r="AD135" s="132" t="str">
        <f t="shared" si="70"/>
        <v/>
      </c>
      <c r="AE135" s="272" t="s">
        <v>708</v>
      </c>
      <c r="AF135" s="70"/>
      <c r="AG135" s="135" t="str">
        <f t="shared" si="71"/>
        <v>PENDIENTE</v>
      </c>
      <c r="AH135" s="155">
        <v>44377</v>
      </c>
      <c r="AI135" s="372" t="s">
        <v>945</v>
      </c>
      <c r="AJ135" s="5">
        <v>0.02</v>
      </c>
      <c r="AK135" s="138">
        <f t="shared" si="74"/>
        <v>0.01</v>
      </c>
      <c r="AL135" s="139">
        <f t="shared" si="75"/>
        <v>0.01</v>
      </c>
      <c r="AM135" s="140" t="str">
        <f t="shared" si="76"/>
        <v>ALERTA</v>
      </c>
      <c r="AN135" s="376" t="s">
        <v>946</v>
      </c>
      <c r="AO135" s="5" t="s">
        <v>928</v>
      </c>
      <c r="AP135" s="374" t="str">
        <f>IF(AL135=100%,IF(AL135&gt;25%,"CUMPLIDA","PENDIENTE"),IF(AL135&lt;50%,"ATENCIÓN","PENDIENTE"))</f>
        <v>ATENCIÓN</v>
      </c>
      <c r="AQ135" s="221"/>
      <c r="AR135" s="255"/>
      <c r="AS135" s="251"/>
      <c r="AT135" s="251"/>
      <c r="AU135" s="251"/>
      <c r="AV135" s="251"/>
      <c r="AW135" s="256"/>
      <c r="AX135" s="251"/>
      <c r="AY135" s="251"/>
      <c r="AZ135" s="221"/>
      <c r="BA135" s="134"/>
      <c r="BB135" s="251"/>
      <c r="BC135" s="157" t="str">
        <f t="shared" si="59"/>
        <v/>
      </c>
      <c r="BD135" s="225" t="str">
        <f t="shared" si="60"/>
        <v/>
      </c>
      <c r="BE135" s="132" t="str">
        <f t="shared" si="61"/>
        <v/>
      </c>
      <c r="BF135" s="235"/>
      <c r="BG135" s="135" t="str">
        <f t="shared" si="62"/>
        <v>PENDIENTE</v>
      </c>
      <c r="BH135" s="146"/>
      <c r="BI135" s="146" t="str">
        <f t="shared" si="63"/>
        <v>ABIERTO</v>
      </c>
      <c r="BJ135" s="146" t="str">
        <f t="shared" si="64"/>
        <v>ABIERTO</v>
      </c>
    </row>
    <row r="136" spans="1:62" ht="35.1" customHeight="1" x14ac:dyDescent="0.2">
      <c r="A136" s="377"/>
      <c r="B136" s="377"/>
      <c r="C136" s="378" t="s">
        <v>81</v>
      </c>
      <c r="D136" s="377"/>
      <c r="E136" s="379"/>
      <c r="F136" s="377"/>
      <c r="G136" s="380">
        <v>11</v>
      </c>
      <c r="H136" s="381" t="s">
        <v>345</v>
      </c>
      <c r="I136" s="382" t="s">
        <v>362</v>
      </c>
      <c r="J136" s="377"/>
      <c r="K136" s="382" t="s">
        <v>714</v>
      </c>
      <c r="L136" s="382"/>
      <c r="M136" s="383">
        <v>1</v>
      </c>
      <c r="N136" s="377" t="s">
        <v>88</v>
      </c>
      <c r="O136" s="378" t="s">
        <v>427</v>
      </c>
      <c r="P136" s="382" t="s">
        <v>348</v>
      </c>
      <c r="Q136" s="383" t="s">
        <v>715</v>
      </c>
      <c r="R136" s="383"/>
      <c r="S136" s="383" t="s">
        <v>730</v>
      </c>
      <c r="T136" s="384">
        <v>1</v>
      </c>
      <c r="U136" s="383"/>
      <c r="V136" s="385">
        <v>44317</v>
      </c>
      <c r="W136" s="388">
        <v>44377</v>
      </c>
      <c r="X136" s="377"/>
      <c r="Y136" s="136">
        <v>44286</v>
      </c>
      <c r="Z136" s="145"/>
      <c r="AA136" s="145"/>
      <c r="AB136" s="282" t="str">
        <f t="shared" si="73"/>
        <v/>
      </c>
      <c r="AC136" s="371" t="str">
        <f t="shared" si="69"/>
        <v/>
      </c>
      <c r="AD136" s="132" t="str">
        <f t="shared" si="70"/>
        <v/>
      </c>
      <c r="AE136" s="386" t="s">
        <v>566</v>
      </c>
      <c r="AF136" s="70"/>
      <c r="AG136" s="135" t="str">
        <f t="shared" si="71"/>
        <v>PENDIENTE</v>
      </c>
      <c r="AH136" s="155">
        <v>44377</v>
      </c>
      <c r="AI136" s="372" t="s">
        <v>947</v>
      </c>
      <c r="AJ136" s="5">
        <v>0.5</v>
      </c>
      <c r="AK136" s="138">
        <f t="shared" si="74"/>
        <v>0.5</v>
      </c>
      <c r="AL136" s="139">
        <f t="shared" si="75"/>
        <v>0.5</v>
      </c>
      <c r="AM136" s="140" t="str">
        <f t="shared" si="76"/>
        <v>EN TERMINO</v>
      </c>
      <c r="AN136" s="390" t="s">
        <v>948</v>
      </c>
      <c r="AO136" s="5" t="s">
        <v>928</v>
      </c>
      <c r="AP136" s="374" t="str">
        <f>IF(AL136=100%,IF(AL136&gt;100%,"CUMPLIDA","PENDIENTE"),IF(AL136&lt;100%,"INCUMPLIDA","PENDIENTE"))</f>
        <v>INCUMPLIDA</v>
      </c>
      <c r="AQ136" s="221"/>
      <c r="AR136" s="255"/>
      <c r="AS136" s="251"/>
      <c r="AT136" s="251"/>
      <c r="AU136" s="251"/>
      <c r="AV136" s="251"/>
      <c r="AW136" s="256"/>
      <c r="AX136" s="251"/>
      <c r="AY136" s="251"/>
      <c r="AZ136" s="221"/>
      <c r="BA136" s="134"/>
      <c r="BB136" s="251"/>
      <c r="BC136" s="157" t="str">
        <f t="shared" si="59"/>
        <v/>
      </c>
      <c r="BD136" s="225" t="str">
        <f t="shared" si="60"/>
        <v/>
      </c>
      <c r="BE136" s="132" t="str">
        <f t="shared" si="61"/>
        <v/>
      </c>
      <c r="BF136" s="235"/>
      <c r="BG136" s="135" t="str">
        <f t="shared" si="62"/>
        <v>PENDIENTE</v>
      </c>
      <c r="BH136" s="146"/>
      <c r="BI136" s="146" t="str">
        <f t="shared" si="63"/>
        <v>ABIERTO</v>
      </c>
      <c r="BJ136" s="146" t="str">
        <f t="shared" si="64"/>
        <v>ABIERTO</v>
      </c>
    </row>
    <row r="137" spans="1:62" ht="35.1" customHeight="1" x14ac:dyDescent="0.2">
      <c r="A137" s="391"/>
      <c r="B137" s="391"/>
      <c r="C137" s="392" t="s">
        <v>81</v>
      </c>
      <c r="D137" s="391"/>
      <c r="E137" s="393" t="s">
        <v>363</v>
      </c>
      <c r="F137" s="391"/>
      <c r="G137" s="391">
        <v>4</v>
      </c>
      <c r="H137" s="394" t="s">
        <v>364</v>
      </c>
      <c r="I137" s="395" t="s">
        <v>365</v>
      </c>
      <c r="J137" s="391"/>
      <c r="K137" s="392" t="s">
        <v>713</v>
      </c>
      <c r="L137" s="391"/>
      <c r="M137" s="391">
        <v>12</v>
      </c>
      <c r="N137" s="392" t="s">
        <v>88</v>
      </c>
      <c r="O137" s="392" t="str">
        <f>IF(H137="","",VLOOKUP(H137,'[1]Procedimientos Publicar'!$C$6:$E$85,3,FALSE))</f>
        <v>SUB GERENCIA COMERCIAL</v>
      </c>
      <c r="P137" s="392" t="s">
        <v>366</v>
      </c>
      <c r="Q137" s="391"/>
      <c r="R137" s="391"/>
      <c r="S137" s="391"/>
      <c r="T137" s="396">
        <v>1</v>
      </c>
      <c r="U137" s="391"/>
      <c r="V137" s="391"/>
      <c r="W137" s="391"/>
      <c r="X137" s="397">
        <v>44469</v>
      </c>
      <c r="Y137" s="136">
        <v>44286</v>
      </c>
      <c r="Z137" s="218" t="s">
        <v>632</v>
      </c>
      <c r="AA137" s="154">
        <v>11</v>
      </c>
      <c r="AB137" s="398">
        <f>(IF(AA137="","",IF(OR($M137=0,$M137="",$Y137=""),"",AA137/$M137)))</f>
        <v>0.91666666666666663</v>
      </c>
      <c r="AC137" s="399">
        <f t="shared" si="69"/>
        <v>0.91666666666666663</v>
      </c>
      <c r="AD137" s="132" t="str">
        <f t="shared" si="70"/>
        <v>EN TERMINO</v>
      </c>
      <c r="AE137" s="154"/>
      <c r="AF137" s="70"/>
      <c r="AG137" s="135" t="str">
        <f t="shared" si="71"/>
        <v>PENDIENTE</v>
      </c>
      <c r="AH137" s="303">
        <v>44377</v>
      </c>
      <c r="AI137" s="251"/>
      <c r="AJ137" s="251"/>
      <c r="AK137" s="282" t="str">
        <f t="shared" si="55"/>
        <v/>
      </c>
      <c r="AL137" s="219" t="str">
        <f t="shared" si="56"/>
        <v/>
      </c>
      <c r="AM137" s="132" t="str">
        <f t="shared" si="57"/>
        <v/>
      </c>
      <c r="AN137" s="304" t="s">
        <v>817</v>
      </c>
      <c r="AO137" s="251" t="s">
        <v>827</v>
      </c>
      <c r="AP137" s="135" t="str">
        <f t="shared" si="58"/>
        <v>PENDIENTE</v>
      </c>
      <c r="AQ137" s="221"/>
      <c r="AR137" s="255"/>
      <c r="AS137" s="251"/>
      <c r="AT137" s="251"/>
      <c r="AU137" s="251"/>
      <c r="AV137" s="251"/>
      <c r="AW137" s="256"/>
      <c r="AX137" s="251"/>
      <c r="AY137" s="251"/>
      <c r="AZ137" s="221"/>
      <c r="BA137" s="134"/>
      <c r="BB137" s="251"/>
      <c r="BC137" s="157" t="str">
        <f t="shared" si="59"/>
        <v/>
      </c>
      <c r="BD137" s="225" t="str">
        <f t="shared" si="60"/>
        <v/>
      </c>
      <c r="BE137" s="132" t="str">
        <f t="shared" si="61"/>
        <v/>
      </c>
      <c r="BF137" s="235"/>
      <c r="BG137" s="135" t="str">
        <f t="shared" si="62"/>
        <v>PENDIENTE</v>
      </c>
      <c r="BH137" s="146"/>
      <c r="BI137" s="146" t="str">
        <f t="shared" si="63"/>
        <v>ABIERTO</v>
      </c>
      <c r="BJ137" s="146" t="str">
        <f t="shared" si="64"/>
        <v>ABIERTO</v>
      </c>
    </row>
    <row r="138" spans="1:62" ht="35.1" customHeight="1" x14ac:dyDescent="0.2">
      <c r="A138" s="391"/>
      <c r="B138" s="391"/>
      <c r="C138" s="392" t="s">
        <v>81</v>
      </c>
      <c r="D138" s="391"/>
      <c r="E138" s="393"/>
      <c r="F138" s="391"/>
      <c r="G138" s="391">
        <v>5</v>
      </c>
      <c r="H138" s="394" t="s">
        <v>364</v>
      </c>
      <c r="I138" s="400" t="s">
        <v>367</v>
      </c>
      <c r="J138" s="391"/>
      <c r="K138" s="392" t="s">
        <v>714</v>
      </c>
      <c r="L138" s="391"/>
      <c r="M138" s="391">
        <v>12</v>
      </c>
      <c r="N138" s="392" t="s">
        <v>88</v>
      </c>
      <c r="O138" s="392" t="str">
        <f>IF(H138="","",VLOOKUP(H138,'[1]Procedimientos Publicar'!$C$6:$E$85,3,FALSE))</f>
        <v>SUB GERENCIA COMERCIAL</v>
      </c>
      <c r="P138" s="392" t="s">
        <v>366</v>
      </c>
      <c r="Q138" s="391"/>
      <c r="R138" s="391"/>
      <c r="S138" s="391"/>
      <c r="T138" s="396">
        <v>1</v>
      </c>
      <c r="U138" s="391"/>
      <c r="V138" s="391"/>
      <c r="W138" s="391"/>
      <c r="X138" s="397">
        <v>44469</v>
      </c>
      <c r="Y138" s="136">
        <v>44286</v>
      </c>
      <c r="Z138" s="218" t="s">
        <v>632</v>
      </c>
      <c r="AA138" s="154">
        <v>10</v>
      </c>
      <c r="AB138" s="398">
        <f t="shared" si="73"/>
        <v>0.83333333333333337</v>
      </c>
      <c r="AC138" s="399">
        <f t="shared" si="69"/>
        <v>0.83333333333333337</v>
      </c>
      <c r="AD138" s="132" t="str">
        <f t="shared" si="70"/>
        <v>EN TERMINO</v>
      </c>
      <c r="AE138" s="272" t="s">
        <v>633</v>
      </c>
      <c r="AF138" s="70"/>
      <c r="AG138" s="135" t="str">
        <f t="shared" si="71"/>
        <v>PENDIENTE</v>
      </c>
      <c r="AH138" s="303">
        <v>44377</v>
      </c>
      <c r="AI138" s="251"/>
      <c r="AJ138" s="251"/>
      <c r="AK138" s="282" t="str">
        <f t="shared" si="55"/>
        <v/>
      </c>
      <c r="AL138" s="219" t="str">
        <f t="shared" si="56"/>
        <v/>
      </c>
      <c r="AM138" s="132" t="str">
        <f t="shared" si="57"/>
        <v/>
      </c>
      <c r="AN138" s="304" t="s">
        <v>817</v>
      </c>
      <c r="AO138" s="251" t="s">
        <v>827</v>
      </c>
      <c r="AP138" s="135" t="str">
        <f t="shared" si="58"/>
        <v>PENDIENTE</v>
      </c>
      <c r="AQ138" s="221"/>
      <c r="AR138" s="255"/>
      <c r="AS138" s="251"/>
      <c r="AT138" s="251"/>
      <c r="AU138" s="251"/>
      <c r="AV138" s="251"/>
      <c r="AW138" s="256"/>
      <c r="AX138" s="251"/>
      <c r="AY138" s="251"/>
      <c r="AZ138" s="221"/>
      <c r="BA138" s="134"/>
      <c r="BB138" s="251"/>
      <c r="BC138" s="157" t="str">
        <f t="shared" si="59"/>
        <v/>
      </c>
      <c r="BD138" s="225" t="str">
        <f t="shared" si="60"/>
        <v/>
      </c>
      <c r="BE138" s="132" t="str">
        <f t="shared" si="61"/>
        <v/>
      </c>
      <c r="BF138" s="235"/>
      <c r="BG138" s="135" t="str">
        <f t="shared" si="62"/>
        <v>PENDIENTE</v>
      </c>
      <c r="BH138" s="146"/>
      <c r="BI138" s="146" t="str">
        <f t="shared" si="63"/>
        <v>ABIERTO</v>
      </c>
      <c r="BJ138" s="146" t="str">
        <f t="shared" si="64"/>
        <v>ABIERTO</v>
      </c>
    </row>
    <row r="139" spans="1:62" ht="35.1" customHeight="1" x14ac:dyDescent="0.2">
      <c r="A139" s="391"/>
      <c r="B139" s="391"/>
      <c r="C139" s="392" t="s">
        <v>81</v>
      </c>
      <c r="D139" s="391"/>
      <c r="E139" s="393"/>
      <c r="F139" s="391"/>
      <c r="G139" s="391">
        <v>6</v>
      </c>
      <c r="H139" s="394" t="s">
        <v>364</v>
      </c>
      <c r="I139" s="395" t="s">
        <v>369</v>
      </c>
      <c r="J139" s="391"/>
      <c r="K139" s="392" t="s">
        <v>368</v>
      </c>
      <c r="L139" s="391"/>
      <c r="M139" s="391">
        <v>12</v>
      </c>
      <c r="N139" s="392" t="s">
        <v>88</v>
      </c>
      <c r="O139" s="392" t="str">
        <f>IF(H139="","",VLOOKUP(H139,'[1]Procedimientos Publicar'!$C$6:$E$85,3,FALSE))</f>
        <v>SUB GERENCIA COMERCIAL</v>
      </c>
      <c r="P139" s="392" t="s">
        <v>366</v>
      </c>
      <c r="Q139" s="391"/>
      <c r="R139" s="391"/>
      <c r="S139" s="391"/>
      <c r="T139" s="396">
        <v>1</v>
      </c>
      <c r="U139" s="391"/>
      <c r="V139" s="391"/>
      <c r="W139" s="391"/>
      <c r="X139" s="397">
        <v>44469</v>
      </c>
      <c r="Y139" s="136">
        <v>44286</v>
      </c>
      <c r="Z139" s="218" t="s">
        <v>632</v>
      </c>
      <c r="AA139" s="154">
        <v>10</v>
      </c>
      <c r="AB139" s="398">
        <f t="shared" si="73"/>
        <v>0.83333333333333337</v>
      </c>
      <c r="AC139" s="399">
        <f t="shared" si="69"/>
        <v>0.83333333333333337</v>
      </c>
      <c r="AD139" s="132" t="str">
        <f t="shared" si="70"/>
        <v>EN TERMINO</v>
      </c>
      <c r="AE139" s="272" t="s">
        <v>633</v>
      </c>
      <c r="AF139" s="70"/>
      <c r="AG139" s="135" t="str">
        <f t="shared" si="71"/>
        <v>PENDIENTE</v>
      </c>
      <c r="AH139" s="303">
        <v>44377</v>
      </c>
      <c r="AI139" s="251"/>
      <c r="AJ139" s="251"/>
      <c r="AK139" s="282" t="str">
        <f t="shared" si="55"/>
        <v/>
      </c>
      <c r="AL139" s="219" t="str">
        <f t="shared" si="56"/>
        <v/>
      </c>
      <c r="AM139" s="132" t="str">
        <f t="shared" si="57"/>
        <v/>
      </c>
      <c r="AN139" s="304" t="s">
        <v>817</v>
      </c>
      <c r="AO139" s="251" t="s">
        <v>827</v>
      </c>
      <c r="AP139" s="135" t="str">
        <f t="shared" si="58"/>
        <v>PENDIENTE</v>
      </c>
      <c r="AQ139" s="221"/>
      <c r="AR139" s="255"/>
      <c r="AS139" s="251"/>
      <c r="AT139" s="251"/>
      <c r="AU139" s="251"/>
      <c r="AV139" s="251"/>
      <c r="AW139" s="256"/>
      <c r="AX139" s="251"/>
      <c r="AY139" s="251"/>
      <c r="AZ139" s="221"/>
      <c r="BA139" s="134"/>
      <c r="BB139" s="251"/>
      <c r="BC139" s="157" t="str">
        <f t="shared" si="59"/>
        <v/>
      </c>
      <c r="BD139" s="225" t="str">
        <f t="shared" si="60"/>
        <v/>
      </c>
      <c r="BE139" s="132" t="str">
        <f t="shared" si="61"/>
        <v/>
      </c>
      <c r="BF139" s="235"/>
      <c r="BG139" s="135" t="str">
        <f t="shared" si="62"/>
        <v>PENDIENTE</v>
      </c>
      <c r="BH139" s="146"/>
      <c r="BI139" s="146" t="str">
        <f t="shared" si="63"/>
        <v>ABIERTO</v>
      </c>
      <c r="BJ139" s="146" t="str">
        <f t="shared" si="64"/>
        <v>ABIERTO</v>
      </c>
    </row>
    <row r="140" spans="1:62" ht="35.1" customHeight="1" x14ac:dyDescent="0.2">
      <c r="A140" s="391"/>
      <c r="B140" s="391"/>
      <c r="C140" s="392" t="s">
        <v>81</v>
      </c>
      <c r="D140" s="391"/>
      <c r="E140" s="393"/>
      <c r="F140" s="391"/>
      <c r="G140" s="391">
        <v>7</v>
      </c>
      <c r="H140" s="394" t="s">
        <v>364</v>
      </c>
      <c r="I140" s="400" t="s">
        <v>370</v>
      </c>
      <c r="J140" s="391"/>
      <c r="K140" s="392" t="s">
        <v>371</v>
      </c>
      <c r="L140" s="391"/>
      <c r="M140" s="391">
        <v>12</v>
      </c>
      <c r="N140" s="392" t="s">
        <v>88</v>
      </c>
      <c r="O140" s="392" t="str">
        <f>IF(H140="","",VLOOKUP(H140,'[1]Procedimientos Publicar'!$C$6:$E$85,3,FALSE))</f>
        <v>SUB GERENCIA COMERCIAL</v>
      </c>
      <c r="P140" s="392" t="s">
        <v>366</v>
      </c>
      <c r="Q140" s="391"/>
      <c r="R140" s="391"/>
      <c r="S140" s="391"/>
      <c r="T140" s="396">
        <v>1</v>
      </c>
      <c r="U140" s="391"/>
      <c r="V140" s="391"/>
      <c r="W140" s="391"/>
      <c r="X140" s="397">
        <v>44469</v>
      </c>
      <c r="Y140" s="136">
        <v>44286</v>
      </c>
      <c r="Z140" s="218" t="s">
        <v>632</v>
      </c>
      <c r="AA140" s="154">
        <v>11</v>
      </c>
      <c r="AB140" s="398">
        <f t="shared" si="73"/>
        <v>0.91666666666666663</v>
      </c>
      <c r="AC140" s="399">
        <f t="shared" si="69"/>
        <v>0.91666666666666663</v>
      </c>
      <c r="AD140" s="132" t="str">
        <f t="shared" si="70"/>
        <v>EN TERMINO</v>
      </c>
      <c r="AE140" s="272" t="s">
        <v>634</v>
      </c>
      <c r="AF140" s="70"/>
      <c r="AG140" s="135" t="str">
        <f t="shared" si="71"/>
        <v>PENDIENTE</v>
      </c>
      <c r="AH140" s="303">
        <v>44377</v>
      </c>
      <c r="AI140" s="251"/>
      <c r="AJ140" s="251"/>
      <c r="AK140" s="282" t="str">
        <f t="shared" si="55"/>
        <v/>
      </c>
      <c r="AL140" s="219" t="str">
        <f t="shared" si="56"/>
        <v/>
      </c>
      <c r="AM140" s="132" t="str">
        <f t="shared" si="57"/>
        <v/>
      </c>
      <c r="AN140" s="304" t="s">
        <v>817</v>
      </c>
      <c r="AO140" s="251" t="s">
        <v>827</v>
      </c>
      <c r="AP140" s="135" t="str">
        <f t="shared" si="58"/>
        <v>PENDIENTE</v>
      </c>
      <c r="AQ140" s="221"/>
      <c r="AR140" s="255"/>
      <c r="AS140" s="251"/>
      <c r="AT140" s="251"/>
      <c r="AU140" s="251"/>
      <c r="AV140" s="251"/>
      <c r="AW140" s="256"/>
      <c r="AX140" s="251"/>
      <c r="AY140" s="251"/>
      <c r="AZ140" s="221"/>
      <c r="BA140" s="134"/>
      <c r="BB140" s="251"/>
      <c r="BC140" s="157" t="str">
        <f t="shared" si="59"/>
        <v/>
      </c>
      <c r="BD140" s="225" t="str">
        <f t="shared" si="60"/>
        <v/>
      </c>
      <c r="BE140" s="132" t="str">
        <f t="shared" si="61"/>
        <v/>
      </c>
      <c r="BF140" s="235"/>
      <c r="BG140" s="135" t="str">
        <f t="shared" si="62"/>
        <v>PENDIENTE</v>
      </c>
      <c r="BH140" s="146"/>
      <c r="BI140" s="146" t="str">
        <f t="shared" si="63"/>
        <v>ABIERTO</v>
      </c>
      <c r="BJ140" s="146" t="str">
        <f>IF(AG140="CUMPLIDA","CERRADO","ABIERTO")</f>
        <v>ABIERTO</v>
      </c>
    </row>
    <row r="141" spans="1:62" ht="35.1" customHeight="1" x14ac:dyDescent="0.2">
      <c r="A141" s="391"/>
      <c r="B141" s="391"/>
      <c r="C141" s="392" t="s">
        <v>81</v>
      </c>
      <c r="D141" s="391"/>
      <c r="E141" s="393"/>
      <c r="F141" s="391"/>
      <c r="G141" s="391">
        <v>8</v>
      </c>
      <c r="H141" s="394" t="s">
        <v>364</v>
      </c>
      <c r="I141" s="395" t="s">
        <v>372</v>
      </c>
      <c r="J141" s="391"/>
      <c r="K141" s="392" t="s">
        <v>373</v>
      </c>
      <c r="L141" s="391"/>
      <c r="M141" s="391">
        <v>12</v>
      </c>
      <c r="N141" s="392" t="s">
        <v>88</v>
      </c>
      <c r="O141" s="392" t="str">
        <f>IF(H141="","",VLOOKUP(H141,'[1]Procedimientos Publicar'!$C$6:$E$85,3,FALSE))</f>
        <v>SUB GERENCIA COMERCIAL</v>
      </c>
      <c r="P141" s="392" t="s">
        <v>366</v>
      </c>
      <c r="Q141" s="391"/>
      <c r="R141" s="391"/>
      <c r="S141" s="391"/>
      <c r="T141" s="396">
        <v>1</v>
      </c>
      <c r="U141" s="391"/>
      <c r="V141" s="391"/>
      <c r="W141" s="391"/>
      <c r="X141" s="397">
        <v>44469</v>
      </c>
      <c r="Y141" s="136">
        <v>44286</v>
      </c>
      <c r="Z141" s="218" t="s">
        <v>632</v>
      </c>
      <c r="AA141" s="154">
        <v>11</v>
      </c>
      <c r="AB141" s="398">
        <f t="shared" si="73"/>
        <v>0.91666666666666663</v>
      </c>
      <c r="AC141" s="399">
        <f t="shared" si="69"/>
        <v>0.91666666666666663</v>
      </c>
      <c r="AD141" s="132" t="str">
        <f t="shared" si="70"/>
        <v>EN TERMINO</v>
      </c>
      <c r="AE141" s="272" t="s">
        <v>635</v>
      </c>
      <c r="AF141" s="70"/>
      <c r="AG141" s="135" t="str">
        <f t="shared" si="71"/>
        <v>PENDIENTE</v>
      </c>
      <c r="AH141" s="303">
        <v>44377</v>
      </c>
      <c r="AI141" s="251"/>
      <c r="AJ141" s="251"/>
      <c r="AK141" s="282" t="str">
        <f t="shared" si="55"/>
        <v/>
      </c>
      <c r="AL141" s="219" t="str">
        <f t="shared" si="56"/>
        <v/>
      </c>
      <c r="AM141" s="132" t="str">
        <f t="shared" si="57"/>
        <v/>
      </c>
      <c r="AN141" s="304" t="s">
        <v>817</v>
      </c>
      <c r="AO141" s="251" t="s">
        <v>827</v>
      </c>
      <c r="AP141" s="135" t="str">
        <f t="shared" si="58"/>
        <v>PENDIENTE</v>
      </c>
      <c r="AQ141" s="221"/>
      <c r="AR141" s="255"/>
      <c r="AS141" s="251"/>
      <c r="AT141" s="251"/>
      <c r="AU141" s="251"/>
      <c r="AV141" s="251"/>
      <c r="AW141" s="256"/>
      <c r="AX141" s="251"/>
      <c r="AY141" s="251"/>
      <c r="AZ141" s="221"/>
      <c r="BA141" s="134"/>
      <c r="BB141" s="251"/>
      <c r="BC141" s="157" t="str">
        <f t="shared" si="59"/>
        <v/>
      </c>
      <c r="BD141" s="225" t="str">
        <f t="shared" si="60"/>
        <v/>
      </c>
      <c r="BE141" s="132" t="str">
        <f t="shared" si="61"/>
        <v/>
      </c>
      <c r="BF141" s="235"/>
      <c r="BG141" s="135" t="str">
        <f t="shared" si="62"/>
        <v>PENDIENTE</v>
      </c>
      <c r="BH141" s="146"/>
      <c r="BI141" s="146" t="str">
        <f t="shared" si="63"/>
        <v>ABIERTO</v>
      </c>
      <c r="BJ141" s="146" t="str">
        <f t="shared" si="64"/>
        <v>ABIERTO</v>
      </c>
    </row>
    <row r="142" spans="1:62" ht="35.1" customHeight="1" x14ac:dyDescent="0.2">
      <c r="A142" s="391"/>
      <c r="B142" s="391"/>
      <c r="C142" s="392" t="s">
        <v>81</v>
      </c>
      <c r="D142" s="391"/>
      <c r="E142" s="393"/>
      <c r="F142" s="391"/>
      <c r="G142" s="391">
        <v>9</v>
      </c>
      <c r="H142" s="394" t="s">
        <v>364</v>
      </c>
      <c r="I142" s="395" t="s">
        <v>374</v>
      </c>
      <c r="J142" s="391"/>
      <c r="K142" s="392" t="s">
        <v>371</v>
      </c>
      <c r="L142" s="391"/>
      <c r="M142" s="391">
        <v>1</v>
      </c>
      <c r="N142" s="392" t="s">
        <v>88</v>
      </c>
      <c r="O142" s="392" t="str">
        <f>IF(H142="","",VLOOKUP(H142,'[1]Procedimientos Publicar'!$C$6:$E$85,3,FALSE))</f>
        <v>SUB GERENCIA COMERCIAL</v>
      </c>
      <c r="P142" s="392" t="s">
        <v>366</v>
      </c>
      <c r="Q142" s="391"/>
      <c r="R142" s="391"/>
      <c r="S142" s="391"/>
      <c r="T142" s="396">
        <v>1</v>
      </c>
      <c r="U142" s="391"/>
      <c r="V142" s="391"/>
      <c r="W142" s="391"/>
      <c r="X142" s="397">
        <v>44469</v>
      </c>
      <c r="Y142" s="136">
        <v>44286</v>
      </c>
      <c r="Z142" s="218" t="s">
        <v>632</v>
      </c>
      <c r="AA142" s="154">
        <v>0.5</v>
      </c>
      <c r="AB142" s="398">
        <f t="shared" si="73"/>
        <v>0.5</v>
      </c>
      <c r="AC142" s="399">
        <f t="shared" si="69"/>
        <v>0.5</v>
      </c>
      <c r="AD142" s="132" t="str">
        <f t="shared" si="70"/>
        <v>EN TERMINO</v>
      </c>
      <c r="AE142" s="272" t="s">
        <v>636</v>
      </c>
      <c r="AF142" s="70"/>
      <c r="AG142" s="135" t="str">
        <f t="shared" si="71"/>
        <v>PENDIENTE</v>
      </c>
      <c r="AH142" s="303">
        <v>44377</v>
      </c>
      <c r="AI142" s="251"/>
      <c r="AJ142" s="251"/>
      <c r="AK142" s="282" t="str">
        <f t="shared" si="55"/>
        <v/>
      </c>
      <c r="AL142" s="219" t="str">
        <f t="shared" si="56"/>
        <v/>
      </c>
      <c r="AM142" s="132" t="str">
        <f t="shared" si="57"/>
        <v/>
      </c>
      <c r="AN142" s="304" t="s">
        <v>817</v>
      </c>
      <c r="AO142" s="251" t="s">
        <v>827</v>
      </c>
      <c r="AP142" s="135" t="str">
        <f t="shared" si="58"/>
        <v>PENDIENTE</v>
      </c>
      <c r="AQ142" s="221"/>
      <c r="AR142" s="255"/>
      <c r="AS142" s="251"/>
      <c r="AT142" s="251"/>
      <c r="AU142" s="251"/>
      <c r="AV142" s="251"/>
      <c r="AW142" s="256"/>
      <c r="AX142" s="251"/>
      <c r="AY142" s="251"/>
      <c r="AZ142" s="221"/>
      <c r="BA142" s="134"/>
      <c r="BB142" s="251"/>
      <c r="BC142" s="157" t="str">
        <f t="shared" si="59"/>
        <v/>
      </c>
      <c r="BD142" s="225" t="str">
        <f t="shared" si="60"/>
        <v/>
      </c>
      <c r="BE142" s="132" t="str">
        <f t="shared" si="61"/>
        <v/>
      </c>
      <c r="BF142" s="235"/>
      <c r="BG142" s="135" t="str">
        <f t="shared" si="62"/>
        <v>PENDIENTE</v>
      </c>
      <c r="BH142" s="146"/>
      <c r="BI142" s="146" t="str">
        <f t="shared" si="63"/>
        <v>ABIERTO</v>
      </c>
      <c r="BJ142" s="146" t="str">
        <f t="shared" si="64"/>
        <v>ABIERTO</v>
      </c>
    </row>
    <row r="143" spans="1:62" s="146" customFormat="1" ht="35.1" customHeight="1" x14ac:dyDescent="0.2">
      <c r="A143" s="401"/>
      <c r="B143" s="401"/>
      <c r="C143" s="402" t="s">
        <v>81</v>
      </c>
      <c r="D143" s="401"/>
      <c r="E143" s="403" t="s">
        <v>589</v>
      </c>
      <c r="F143" s="401"/>
      <c r="G143" s="404">
        <v>1</v>
      </c>
      <c r="H143" s="405" t="s">
        <v>364</v>
      </c>
      <c r="I143" s="406" t="s">
        <v>590</v>
      </c>
      <c r="J143" s="401"/>
      <c r="K143" s="407" t="s">
        <v>591</v>
      </c>
      <c r="L143" s="401"/>
      <c r="M143" s="408">
        <v>1</v>
      </c>
      <c r="N143" s="409" t="s">
        <v>88</v>
      </c>
      <c r="O143" s="409" t="str">
        <f>IF(H143="","",VLOOKUP(H143,'[1]Procedimientos Publicar'!$C$6:$E$85,3,FALSE))</f>
        <v>SUB GERENCIA COMERCIAL</v>
      </c>
      <c r="P143" s="409" t="s">
        <v>366</v>
      </c>
      <c r="Q143" s="401"/>
      <c r="R143" s="401"/>
      <c r="S143" s="401"/>
      <c r="T143" s="410">
        <v>1</v>
      </c>
      <c r="U143" s="401"/>
      <c r="V143" s="401"/>
      <c r="W143" s="401"/>
      <c r="X143" s="411">
        <v>44377</v>
      </c>
      <c r="Y143" s="411">
        <v>44286</v>
      </c>
      <c r="Z143" s="401"/>
      <c r="AA143" s="401"/>
      <c r="AB143" s="398" t="str">
        <f t="shared" ref="AB143:AB151" si="78">(IF(AA143="","",IF(OR($M143=0,$M143="",$Y143=""),"",AA143/$M143)))</f>
        <v/>
      </c>
      <c r="AC143" s="399" t="str">
        <f t="shared" ref="AC143:AC152" si="79">(IF(OR($T143="",AB143=""),"",IF(OR($T143=0,AB143=0),0,IF((AB143*100%)/$T143&gt;100%,100%,(AB143*100%)/$T143))))</f>
        <v/>
      </c>
      <c r="AD143" s="132" t="str">
        <f t="shared" ref="AD143:AD152" si="80">IF(AA143="","",IF(AC143&lt;100%, IF(AC143&lt;25%, "ALERTA","EN TERMINO"), IF(AC143=100%, "OK", "EN TERMINO")))</f>
        <v/>
      </c>
      <c r="AE143" s="412" t="s">
        <v>638</v>
      </c>
      <c r="AF143" s="70"/>
      <c r="AG143" s="135" t="str">
        <f t="shared" ref="AG143:AG152" si="81">IF(AC143=100%,IF(AC143&gt;0.01%,"CUMPLIDA","PENDIENTE"),IF(AC143&lt;0%,"INCUMPLIDA","PENDIENTE"))</f>
        <v>PENDIENTE</v>
      </c>
      <c r="AH143" s="303">
        <v>44377</v>
      </c>
      <c r="AI143" s="251"/>
      <c r="AJ143" s="251"/>
      <c r="AK143" s="282" t="str">
        <f t="shared" ref="AK143:AK145" si="82">(IF(AJ143="","",IF(OR($M143=0,$M143="",AH143=""),"",AJ143/$M143)))</f>
        <v/>
      </c>
      <c r="AL143" s="219" t="str">
        <f t="shared" ref="AL143:AL145" si="83">(IF(OR($T143="",AK143=""),"",IF(OR($T143=0,AK143=0),0,IF((AK143*100%)/$T143&gt;100%,100%,(AK143*100%)/$T143))))</f>
        <v/>
      </c>
      <c r="AM143" s="132" t="str">
        <f t="shared" ref="AM143:AM145" si="84">IF(AJ143="","",IF(AL143&lt;100%, IF(AL143&lt;50%, "ALERTA","EN TERMINO"), IF(AL143=100%, "OK", "EN TERMINO")))</f>
        <v/>
      </c>
      <c r="AN143" s="304" t="s">
        <v>864</v>
      </c>
      <c r="AO143" s="251" t="s">
        <v>827</v>
      </c>
      <c r="AP143" s="135" t="str">
        <f t="shared" ref="AP143:AP145" si="85">IF(AL143=100%,IF(AL143&gt;50%,"CUMPLIDA","PENDIENTE"),IF(AL143&lt;50%,"INCUMPLIDA","PENDIENTE"))</f>
        <v>PENDIENTE</v>
      </c>
      <c r="AQ143" s="221"/>
      <c r="AR143" s="255"/>
      <c r="AS143" s="251"/>
      <c r="AT143" s="251"/>
      <c r="AU143" s="251"/>
      <c r="AV143" s="251"/>
      <c r="AW143" s="256"/>
      <c r="AX143" s="251"/>
      <c r="AY143" s="251"/>
      <c r="AZ143" s="221"/>
      <c r="BA143" s="134"/>
      <c r="BB143" s="251"/>
      <c r="BC143" s="157" t="str">
        <f t="shared" ref="BC143:BC152" si="86">(IF(BB143="","",IF(OR($M143=0,$M143="",AZ143=""),"",BB143/$M143)))</f>
        <v/>
      </c>
      <c r="BD143" s="225" t="str">
        <f t="shared" ref="BD143:BD152" si="87">(IF(OR($T143="",BC143=""),"",IF(OR($T143=0,BC143=0),0,IF((BC143*100%)/$T143&gt;100%,100%,(BC143*100%)/$T143))))</f>
        <v/>
      </c>
      <c r="BE143" s="132" t="str">
        <f t="shared" ref="BE143:BE152" si="88">IF(BB143="","",IF(BD143&lt;100%, IF(BD143&lt;100%, "ALERTA","EN TERMINO"), IF(BD143=100%, "OK", "EN TERMINO")))</f>
        <v/>
      </c>
      <c r="BF143" s="235"/>
      <c r="BG143" s="135" t="str">
        <f t="shared" ref="BG143:BG152" si="89">IF(BD143=100%,IF(BD143&gt;25%,"CUMPLIDA","PENDIENTE"),IF(BD143&lt;25%,"INCUMPLIDA","PENDIENTE"))</f>
        <v>PENDIENTE</v>
      </c>
      <c r="BI143" s="146" t="str">
        <f t="shared" ref="BI143:BI152" si="90">IF(AG143="CUMPLIDA","CERRADO","ABIERTO")</f>
        <v>ABIERTO</v>
      </c>
      <c r="BJ143" s="146" t="str">
        <f t="shared" ref="BJ143:BJ152" si="91">IF(AG143="CUMPLIDA","CERRADO","ABIERTO")</f>
        <v>ABIERTO</v>
      </c>
    </row>
    <row r="144" spans="1:62" s="146" customFormat="1" ht="35.1" customHeight="1" x14ac:dyDescent="0.2">
      <c r="A144" s="401"/>
      <c r="B144" s="401"/>
      <c r="C144" s="402" t="s">
        <v>81</v>
      </c>
      <c r="D144" s="401"/>
      <c r="E144" s="403"/>
      <c r="F144" s="401"/>
      <c r="G144" s="404">
        <v>2</v>
      </c>
      <c r="H144" s="405" t="s">
        <v>364</v>
      </c>
      <c r="I144" s="413" t="s">
        <v>592</v>
      </c>
      <c r="J144" s="401"/>
      <c r="K144" s="407" t="s">
        <v>591</v>
      </c>
      <c r="L144" s="401"/>
      <c r="M144" s="408">
        <v>1</v>
      </c>
      <c r="N144" s="409" t="s">
        <v>88</v>
      </c>
      <c r="O144" s="409" t="str">
        <f>IF(H144="","",VLOOKUP(H144,'[1]Procedimientos Publicar'!$C$6:$E$85,3,FALSE))</f>
        <v>SUB GERENCIA COMERCIAL</v>
      </c>
      <c r="P144" s="409" t="s">
        <v>366</v>
      </c>
      <c r="Q144" s="401"/>
      <c r="R144" s="401"/>
      <c r="S144" s="401"/>
      <c r="T144" s="410">
        <v>1</v>
      </c>
      <c r="U144" s="401"/>
      <c r="V144" s="401"/>
      <c r="W144" s="401"/>
      <c r="X144" s="411">
        <v>44377</v>
      </c>
      <c r="Y144" s="411">
        <v>44286</v>
      </c>
      <c r="Z144" s="401"/>
      <c r="AA144" s="401"/>
      <c r="AB144" s="398" t="str">
        <f t="shared" si="78"/>
        <v/>
      </c>
      <c r="AC144" s="399" t="str">
        <f t="shared" si="79"/>
        <v/>
      </c>
      <c r="AD144" s="132" t="str">
        <f t="shared" si="80"/>
        <v/>
      </c>
      <c r="AE144" s="414" t="s">
        <v>639</v>
      </c>
      <c r="AF144" s="70"/>
      <c r="AG144" s="135" t="str">
        <f t="shared" si="81"/>
        <v>PENDIENTE</v>
      </c>
      <c r="AH144" s="303">
        <v>44377</v>
      </c>
      <c r="AI144" s="251"/>
      <c r="AJ144" s="251"/>
      <c r="AK144" s="282" t="str">
        <f t="shared" si="82"/>
        <v/>
      </c>
      <c r="AL144" s="219" t="str">
        <f t="shared" si="83"/>
        <v/>
      </c>
      <c r="AM144" s="132" t="str">
        <f t="shared" si="84"/>
        <v/>
      </c>
      <c r="AN144" s="304" t="s">
        <v>864</v>
      </c>
      <c r="AO144" s="251" t="s">
        <v>827</v>
      </c>
      <c r="AP144" s="135" t="str">
        <f t="shared" si="85"/>
        <v>PENDIENTE</v>
      </c>
      <c r="AQ144" s="221"/>
      <c r="AR144" s="255"/>
      <c r="AS144" s="251"/>
      <c r="AT144" s="251"/>
      <c r="AU144" s="251"/>
      <c r="AV144" s="251"/>
      <c r="AW144" s="256"/>
      <c r="AX144" s="251"/>
      <c r="AY144" s="251"/>
      <c r="AZ144" s="221"/>
      <c r="BA144" s="134"/>
      <c r="BB144" s="251"/>
      <c r="BC144" s="157" t="str">
        <f t="shared" si="86"/>
        <v/>
      </c>
      <c r="BD144" s="225" t="str">
        <f t="shared" si="87"/>
        <v/>
      </c>
      <c r="BE144" s="132" t="str">
        <f t="shared" si="88"/>
        <v/>
      </c>
      <c r="BF144" s="235"/>
      <c r="BG144" s="135" t="str">
        <f t="shared" si="89"/>
        <v>PENDIENTE</v>
      </c>
      <c r="BI144" s="146" t="str">
        <f t="shared" si="90"/>
        <v>ABIERTO</v>
      </c>
      <c r="BJ144" s="146" t="str">
        <f t="shared" si="91"/>
        <v>ABIERTO</v>
      </c>
    </row>
    <row r="145" spans="1:62" s="146" customFormat="1" ht="35.1" customHeight="1" x14ac:dyDescent="0.2">
      <c r="A145" s="401"/>
      <c r="B145" s="401"/>
      <c r="C145" s="402" t="s">
        <v>81</v>
      </c>
      <c r="D145" s="401"/>
      <c r="E145" s="403"/>
      <c r="F145" s="401"/>
      <c r="G145" s="415">
        <v>3</v>
      </c>
      <c r="H145" s="405" t="s">
        <v>364</v>
      </c>
      <c r="I145" s="416" t="s">
        <v>593</v>
      </c>
      <c r="J145" s="401"/>
      <c r="K145" s="407" t="s">
        <v>591</v>
      </c>
      <c r="L145" s="401"/>
      <c r="M145" s="408">
        <v>1</v>
      </c>
      <c r="N145" s="409" t="s">
        <v>88</v>
      </c>
      <c r="O145" s="409" t="str">
        <f>IF(H145="","",VLOOKUP(H145,'[1]Procedimientos Publicar'!$C$6:$E$85,3,FALSE))</f>
        <v>SUB GERENCIA COMERCIAL</v>
      </c>
      <c r="P145" s="409" t="s">
        <v>366</v>
      </c>
      <c r="Q145" s="401"/>
      <c r="R145" s="401"/>
      <c r="S145" s="401"/>
      <c r="T145" s="410">
        <v>1</v>
      </c>
      <c r="U145" s="401"/>
      <c r="V145" s="401"/>
      <c r="W145" s="401"/>
      <c r="X145" s="411">
        <v>44377</v>
      </c>
      <c r="Y145" s="411">
        <v>44286</v>
      </c>
      <c r="Z145" s="401"/>
      <c r="AA145" s="401"/>
      <c r="AB145" s="398" t="str">
        <f t="shared" si="78"/>
        <v/>
      </c>
      <c r="AC145" s="399" t="str">
        <f t="shared" si="79"/>
        <v/>
      </c>
      <c r="AD145" s="132" t="str">
        <f t="shared" si="80"/>
        <v/>
      </c>
      <c r="AE145" s="414" t="s">
        <v>639</v>
      </c>
      <c r="AF145" s="70"/>
      <c r="AG145" s="135" t="str">
        <f t="shared" si="81"/>
        <v>PENDIENTE</v>
      </c>
      <c r="AH145" s="303">
        <v>44377</v>
      </c>
      <c r="AI145" s="251"/>
      <c r="AJ145" s="251"/>
      <c r="AK145" s="282" t="str">
        <f t="shared" si="82"/>
        <v/>
      </c>
      <c r="AL145" s="219" t="str">
        <f t="shared" si="83"/>
        <v/>
      </c>
      <c r="AM145" s="132" t="str">
        <f t="shared" si="84"/>
        <v/>
      </c>
      <c r="AN145" s="304" t="s">
        <v>864</v>
      </c>
      <c r="AO145" s="251" t="s">
        <v>827</v>
      </c>
      <c r="AP145" s="135" t="str">
        <f t="shared" si="85"/>
        <v>PENDIENTE</v>
      </c>
      <c r="AQ145" s="221"/>
      <c r="AR145" s="255"/>
      <c r="AS145" s="251"/>
      <c r="AT145" s="251"/>
      <c r="AU145" s="251"/>
      <c r="AV145" s="251"/>
      <c r="AW145" s="256"/>
      <c r="AX145" s="251"/>
      <c r="AY145" s="251"/>
      <c r="AZ145" s="221"/>
      <c r="BA145" s="134"/>
      <c r="BB145" s="251"/>
      <c r="BC145" s="157" t="str">
        <f t="shared" si="86"/>
        <v/>
      </c>
      <c r="BD145" s="225" t="str">
        <f t="shared" si="87"/>
        <v/>
      </c>
      <c r="BE145" s="132" t="str">
        <f t="shared" si="88"/>
        <v/>
      </c>
      <c r="BF145" s="235"/>
      <c r="BG145" s="135" t="str">
        <f t="shared" si="89"/>
        <v>PENDIENTE</v>
      </c>
      <c r="BI145" s="146" t="str">
        <f t="shared" si="90"/>
        <v>ABIERTO</v>
      </c>
      <c r="BJ145" s="146" t="str">
        <f t="shared" si="91"/>
        <v>ABIERTO</v>
      </c>
    </row>
    <row r="146" spans="1:62" s="146" customFormat="1" ht="35.1" customHeight="1" x14ac:dyDescent="0.2">
      <c r="A146" s="417"/>
      <c r="B146" s="417"/>
      <c r="C146" s="418" t="s">
        <v>81</v>
      </c>
      <c r="D146" s="417"/>
      <c r="E146" s="419" t="s">
        <v>594</v>
      </c>
      <c r="F146" s="417"/>
      <c r="G146" s="420">
        <v>1</v>
      </c>
      <c r="H146" s="421" t="s">
        <v>595</v>
      </c>
      <c r="I146" s="422" t="s">
        <v>596</v>
      </c>
      <c r="J146" s="417"/>
      <c r="K146" s="423" t="s">
        <v>642</v>
      </c>
      <c r="L146" s="417"/>
      <c r="M146" s="424">
        <v>1</v>
      </c>
      <c r="N146" s="418" t="s">
        <v>88</v>
      </c>
      <c r="O146" s="418" t="str">
        <f>IF(H146="","",VLOOKUP(H146,'[1]Procedimientos Publicar'!$C$6:$E$85,3,FALSE))</f>
        <v>SUB GERENCIA COMERCIAL</v>
      </c>
      <c r="P146" s="418" t="s">
        <v>366</v>
      </c>
      <c r="Q146" s="417"/>
      <c r="R146" s="417"/>
      <c r="S146" s="417"/>
      <c r="T146" s="425">
        <v>1</v>
      </c>
      <c r="U146" s="417"/>
      <c r="V146" s="417"/>
      <c r="W146" s="417"/>
      <c r="X146" s="426">
        <v>44377</v>
      </c>
      <c r="Y146" s="426">
        <v>44286</v>
      </c>
      <c r="Z146" s="427" t="s">
        <v>637</v>
      </c>
      <c r="AA146" s="420">
        <v>1</v>
      </c>
      <c r="AB146" s="398">
        <f t="shared" si="78"/>
        <v>1</v>
      </c>
      <c r="AC146" s="399">
        <f t="shared" si="79"/>
        <v>1</v>
      </c>
      <c r="AD146" s="132" t="str">
        <f t="shared" si="80"/>
        <v>OK</v>
      </c>
      <c r="AE146" s="414" t="s">
        <v>643</v>
      </c>
      <c r="AF146" s="70"/>
      <c r="AG146" s="135" t="str">
        <f t="shared" si="81"/>
        <v>CUMPLIDA</v>
      </c>
      <c r="AH146" s="251"/>
      <c r="AI146" s="251"/>
      <c r="AJ146" s="251"/>
      <c r="AK146" s="282"/>
      <c r="AL146" s="219"/>
      <c r="AN146" s="428"/>
      <c r="AO146" s="428"/>
      <c r="AP146" s="310"/>
      <c r="AQ146" s="221"/>
      <c r="AR146" s="255"/>
      <c r="AS146" s="251"/>
      <c r="AT146" s="251"/>
      <c r="AU146" s="251"/>
      <c r="AV146" s="251"/>
      <c r="AW146" s="256"/>
      <c r="AX146" s="251"/>
      <c r="AY146" s="251"/>
      <c r="AZ146" s="221"/>
      <c r="BA146" s="134"/>
      <c r="BB146" s="251"/>
      <c r="BC146" s="157" t="str">
        <f t="shared" si="86"/>
        <v/>
      </c>
      <c r="BD146" s="225" t="str">
        <f t="shared" si="87"/>
        <v/>
      </c>
      <c r="BE146" s="132" t="str">
        <f t="shared" si="88"/>
        <v/>
      </c>
      <c r="BF146" s="235"/>
      <c r="BG146" s="135" t="str">
        <f t="shared" si="89"/>
        <v>PENDIENTE</v>
      </c>
      <c r="BI146" s="146" t="str">
        <f t="shared" si="90"/>
        <v>CERRADO</v>
      </c>
      <c r="BJ146" s="146" t="str">
        <f t="shared" si="91"/>
        <v>CERRADO</v>
      </c>
    </row>
    <row r="147" spans="1:62" s="146" customFormat="1" ht="35.1" customHeight="1" x14ac:dyDescent="0.2">
      <c r="A147" s="417"/>
      <c r="B147" s="417"/>
      <c r="C147" s="418" t="s">
        <v>81</v>
      </c>
      <c r="D147" s="417"/>
      <c r="E147" s="419"/>
      <c r="F147" s="417"/>
      <c r="G147" s="420">
        <v>2</v>
      </c>
      <c r="H147" s="421" t="s">
        <v>595</v>
      </c>
      <c r="I147" s="422" t="s">
        <v>597</v>
      </c>
      <c r="J147" s="417"/>
      <c r="K147" s="421" t="s">
        <v>630</v>
      </c>
      <c r="L147" s="417"/>
      <c r="M147" s="424">
        <v>1</v>
      </c>
      <c r="N147" s="418" t="s">
        <v>88</v>
      </c>
      <c r="O147" s="418" t="str">
        <f>IF(H147="","",VLOOKUP(H147,'[1]Procedimientos Publicar'!$C$6:$E$85,3,FALSE))</f>
        <v>SUB GERENCIA COMERCIAL</v>
      </c>
      <c r="P147" s="418" t="s">
        <v>366</v>
      </c>
      <c r="Q147" s="417"/>
      <c r="R147" s="417"/>
      <c r="S147" s="417"/>
      <c r="T147" s="425">
        <v>1</v>
      </c>
      <c r="U147" s="417"/>
      <c r="V147" s="417"/>
      <c r="W147" s="417"/>
      <c r="X147" s="426">
        <v>44377</v>
      </c>
      <c r="Y147" s="426">
        <v>44286</v>
      </c>
      <c r="Z147" s="427" t="s">
        <v>637</v>
      </c>
      <c r="AA147" s="420">
        <v>1</v>
      </c>
      <c r="AB147" s="398">
        <f t="shared" si="78"/>
        <v>1</v>
      </c>
      <c r="AC147" s="399">
        <f t="shared" si="79"/>
        <v>1</v>
      </c>
      <c r="AD147" s="132" t="str">
        <f t="shared" si="80"/>
        <v>OK</v>
      </c>
      <c r="AE147" s="414" t="s">
        <v>640</v>
      </c>
      <c r="AF147" s="70"/>
      <c r="AG147" s="135" t="str">
        <f t="shared" si="81"/>
        <v>CUMPLIDA</v>
      </c>
      <c r="AH147" s="251"/>
      <c r="AI147" s="251"/>
      <c r="AJ147" s="251"/>
      <c r="AK147" s="282"/>
      <c r="AL147" s="219"/>
      <c r="AN147" s="428"/>
      <c r="AO147" s="428"/>
      <c r="AP147" s="310"/>
      <c r="AQ147" s="221"/>
      <c r="AR147" s="255"/>
      <c r="AS147" s="251"/>
      <c r="AT147" s="251"/>
      <c r="AU147" s="251"/>
      <c r="AV147" s="251"/>
      <c r="AW147" s="256"/>
      <c r="AX147" s="251"/>
      <c r="AY147" s="251"/>
      <c r="AZ147" s="221"/>
      <c r="BA147" s="134"/>
      <c r="BB147" s="251"/>
      <c r="BC147" s="157" t="str">
        <f t="shared" si="86"/>
        <v/>
      </c>
      <c r="BD147" s="225" t="str">
        <f t="shared" si="87"/>
        <v/>
      </c>
      <c r="BE147" s="132" t="str">
        <f t="shared" si="88"/>
        <v/>
      </c>
      <c r="BF147" s="235"/>
      <c r="BG147" s="135" t="str">
        <f t="shared" si="89"/>
        <v>PENDIENTE</v>
      </c>
      <c r="BI147" s="146" t="str">
        <f t="shared" si="90"/>
        <v>CERRADO</v>
      </c>
      <c r="BJ147" s="146" t="str">
        <f t="shared" si="91"/>
        <v>CERRADO</v>
      </c>
    </row>
    <row r="148" spans="1:62" s="146" customFormat="1" ht="35.1" customHeight="1" x14ac:dyDescent="0.2">
      <c r="A148" s="417"/>
      <c r="B148" s="417"/>
      <c r="C148" s="418" t="s">
        <v>81</v>
      </c>
      <c r="D148" s="417"/>
      <c r="E148" s="419"/>
      <c r="F148" s="417"/>
      <c r="G148" s="420">
        <v>3</v>
      </c>
      <c r="H148" s="421" t="s">
        <v>595</v>
      </c>
      <c r="I148" s="422" t="s">
        <v>598</v>
      </c>
      <c r="J148" s="417"/>
      <c r="K148" s="421" t="s">
        <v>630</v>
      </c>
      <c r="L148" s="417"/>
      <c r="M148" s="424">
        <v>1</v>
      </c>
      <c r="N148" s="418" t="s">
        <v>88</v>
      </c>
      <c r="O148" s="418" t="str">
        <f>IF(H148="","",VLOOKUP(H148,'[1]Procedimientos Publicar'!$C$6:$E$85,3,FALSE))</f>
        <v>SUB GERENCIA COMERCIAL</v>
      </c>
      <c r="P148" s="418" t="s">
        <v>366</v>
      </c>
      <c r="Q148" s="417"/>
      <c r="R148" s="417"/>
      <c r="S148" s="417"/>
      <c r="T148" s="425">
        <v>1</v>
      </c>
      <c r="U148" s="417"/>
      <c r="V148" s="417"/>
      <c r="W148" s="417"/>
      <c r="X148" s="426">
        <v>44377</v>
      </c>
      <c r="Y148" s="426">
        <v>44286</v>
      </c>
      <c r="Z148" s="427" t="s">
        <v>637</v>
      </c>
      <c r="AA148" s="420">
        <v>1</v>
      </c>
      <c r="AB148" s="398">
        <f t="shared" si="78"/>
        <v>1</v>
      </c>
      <c r="AC148" s="399">
        <f t="shared" si="79"/>
        <v>1</v>
      </c>
      <c r="AD148" s="132" t="str">
        <f t="shared" si="80"/>
        <v>OK</v>
      </c>
      <c r="AE148" s="414" t="s">
        <v>640</v>
      </c>
      <c r="AF148" s="70"/>
      <c r="AG148" s="135" t="str">
        <f t="shared" si="81"/>
        <v>CUMPLIDA</v>
      </c>
      <c r="AH148" s="251"/>
      <c r="AI148" s="251"/>
      <c r="AJ148" s="251"/>
      <c r="AK148" s="282"/>
      <c r="AL148" s="219"/>
      <c r="AN148" s="428"/>
      <c r="AO148" s="428"/>
      <c r="AP148" s="310"/>
      <c r="AQ148" s="221"/>
      <c r="AR148" s="255"/>
      <c r="AS148" s="251"/>
      <c r="AT148" s="251"/>
      <c r="AU148" s="251"/>
      <c r="AV148" s="251"/>
      <c r="AW148" s="256"/>
      <c r="AX148" s="251"/>
      <c r="AY148" s="251"/>
      <c r="AZ148" s="221"/>
      <c r="BA148" s="134"/>
      <c r="BB148" s="251"/>
      <c r="BC148" s="157" t="str">
        <f t="shared" si="86"/>
        <v/>
      </c>
      <c r="BD148" s="225" t="str">
        <f t="shared" si="87"/>
        <v/>
      </c>
      <c r="BE148" s="132" t="str">
        <f t="shared" si="88"/>
        <v/>
      </c>
      <c r="BF148" s="235"/>
      <c r="BG148" s="135" t="str">
        <f t="shared" si="89"/>
        <v>PENDIENTE</v>
      </c>
      <c r="BI148" s="146" t="str">
        <f t="shared" si="90"/>
        <v>CERRADO</v>
      </c>
      <c r="BJ148" s="146" t="str">
        <f t="shared" si="91"/>
        <v>CERRADO</v>
      </c>
    </row>
    <row r="149" spans="1:62" s="146" customFormat="1" ht="35.1" customHeight="1" x14ac:dyDescent="0.2">
      <c r="A149" s="417"/>
      <c r="B149" s="417"/>
      <c r="C149" s="418" t="s">
        <v>81</v>
      </c>
      <c r="D149" s="417"/>
      <c r="E149" s="419"/>
      <c r="F149" s="417"/>
      <c r="G149" s="420">
        <v>4</v>
      </c>
      <c r="H149" s="421" t="s">
        <v>595</v>
      </c>
      <c r="I149" s="422" t="s">
        <v>599</v>
      </c>
      <c r="J149" s="417"/>
      <c r="K149" s="429" t="s">
        <v>631</v>
      </c>
      <c r="L149" s="417"/>
      <c r="M149" s="424">
        <v>1</v>
      </c>
      <c r="N149" s="418" t="s">
        <v>88</v>
      </c>
      <c r="O149" s="418" t="str">
        <f>IF(H149="","",VLOOKUP(H149,'[1]Procedimientos Publicar'!$C$6:$E$85,3,FALSE))</f>
        <v>SUB GERENCIA COMERCIAL</v>
      </c>
      <c r="P149" s="418" t="s">
        <v>366</v>
      </c>
      <c r="Q149" s="417"/>
      <c r="R149" s="417"/>
      <c r="S149" s="417"/>
      <c r="T149" s="425">
        <v>1</v>
      </c>
      <c r="U149" s="417"/>
      <c r="V149" s="417"/>
      <c r="W149" s="417"/>
      <c r="X149" s="426">
        <v>44377</v>
      </c>
      <c r="Y149" s="426">
        <v>44286</v>
      </c>
      <c r="Z149" s="427"/>
      <c r="AA149" s="420">
        <v>1</v>
      </c>
      <c r="AB149" s="398">
        <f t="shared" si="78"/>
        <v>1</v>
      </c>
      <c r="AC149" s="399">
        <f t="shared" si="79"/>
        <v>1</v>
      </c>
      <c r="AD149" s="132" t="str">
        <f t="shared" si="80"/>
        <v>OK</v>
      </c>
      <c r="AE149" s="414" t="s">
        <v>641</v>
      </c>
      <c r="AF149" s="70"/>
      <c r="AG149" s="135" t="str">
        <f t="shared" si="81"/>
        <v>CUMPLIDA</v>
      </c>
      <c r="AH149" s="251"/>
      <c r="AI149" s="251"/>
      <c r="AJ149" s="251"/>
      <c r="AK149" s="282"/>
      <c r="AL149" s="219"/>
      <c r="AN149" s="428"/>
      <c r="AO149" s="428"/>
      <c r="AP149" s="310"/>
      <c r="AQ149" s="221"/>
      <c r="AR149" s="255"/>
      <c r="AS149" s="251"/>
      <c r="AT149" s="251"/>
      <c r="AU149" s="251"/>
      <c r="AV149" s="251"/>
      <c r="AW149" s="256"/>
      <c r="AX149" s="251"/>
      <c r="AY149" s="251"/>
      <c r="AZ149" s="221"/>
      <c r="BA149" s="134"/>
      <c r="BB149" s="251"/>
      <c r="BC149" s="157" t="str">
        <f t="shared" si="86"/>
        <v/>
      </c>
      <c r="BD149" s="225" t="str">
        <f t="shared" si="87"/>
        <v/>
      </c>
      <c r="BE149" s="132" t="str">
        <f t="shared" si="88"/>
        <v/>
      </c>
      <c r="BF149" s="235"/>
      <c r="BG149" s="135" t="str">
        <f t="shared" si="89"/>
        <v>PENDIENTE</v>
      </c>
      <c r="BI149" s="146" t="str">
        <f t="shared" si="90"/>
        <v>CERRADO</v>
      </c>
      <c r="BJ149" s="146" t="str">
        <f t="shared" si="91"/>
        <v>CERRADO</v>
      </c>
    </row>
    <row r="150" spans="1:62" s="146" customFormat="1" ht="35.1" customHeight="1" x14ac:dyDescent="0.2">
      <c r="A150" s="430"/>
      <c r="B150" s="430"/>
      <c r="C150" s="431" t="s">
        <v>81</v>
      </c>
      <c r="D150" s="430"/>
      <c r="E150" s="432" t="s">
        <v>600</v>
      </c>
      <c r="F150" s="430"/>
      <c r="G150" s="433">
        <v>1</v>
      </c>
      <c r="H150" s="434" t="s">
        <v>595</v>
      </c>
      <c r="I150" s="435" t="s">
        <v>601</v>
      </c>
      <c r="J150" s="430"/>
      <c r="K150" s="434" t="s">
        <v>630</v>
      </c>
      <c r="L150" s="430"/>
      <c r="M150" s="436">
        <v>1</v>
      </c>
      <c r="N150" s="431" t="s">
        <v>88</v>
      </c>
      <c r="O150" s="431" t="str">
        <f>IF(H150="","",VLOOKUP(H150,'[1]Procedimientos Publicar'!$C$6:$E$85,3,FALSE))</f>
        <v>SUB GERENCIA COMERCIAL</v>
      </c>
      <c r="P150" s="431" t="s">
        <v>366</v>
      </c>
      <c r="Q150" s="430"/>
      <c r="R150" s="430"/>
      <c r="S150" s="430"/>
      <c r="T150" s="437">
        <v>1</v>
      </c>
      <c r="U150" s="430"/>
      <c r="V150" s="430"/>
      <c r="W150" s="430"/>
      <c r="X150" s="438">
        <v>44377</v>
      </c>
      <c r="Y150" s="438">
        <v>44286</v>
      </c>
      <c r="Z150" s="439" t="s">
        <v>637</v>
      </c>
      <c r="AA150" s="433">
        <v>1</v>
      </c>
      <c r="AB150" s="398">
        <f t="shared" si="78"/>
        <v>1</v>
      </c>
      <c r="AC150" s="399">
        <f t="shared" si="79"/>
        <v>1</v>
      </c>
      <c r="AD150" s="132" t="str">
        <f t="shared" si="80"/>
        <v>OK</v>
      </c>
      <c r="AE150" s="414" t="s">
        <v>640</v>
      </c>
      <c r="AF150" s="70"/>
      <c r="AG150" s="135" t="str">
        <f t="shared" si="81"/>
        <v>CUMPLIDA</v>
      </c>
      <c r="AH150" s="251"/>
      <c r="AI150" s="251"/>
      <c r="AJ150" s="251"/>
      <c r="AK150" s="282"/>
      <c r="AL150" s="219"/>
      <c r="AN150" s="428"/>
      <c r="AO150" s="428"/>
      <c r="AP150" s="310"/>
      <c r="AQ150" s="221"/>
      <c r="AR150" s="255"/>
      <c r="AS150" s="251"/>
      <c r="AT150" s="251"/>
      <c r="AU150" s="251"/>
      <c r="AV150" s="251"/>
      <c r="AW150" s="256"/>
      <c r="AX150" s="251"/>
      <c r="AY150" s="251"/>
      <c r="AZ150" s="221"/>
      <c r="BA150" s="134"/>
      <c r="BB150" s="251"/>
      <c r="BC150" s="157" t="str">
        <f t="shared" si="86"/>
        <v/>
      </c>
      <c r="BD150" s="225" t="str">
        <f t="shared" si="87"/>
        <v/>
      </c>
      <c r="BE150" s="132" t="str">
        <f t="shared" si="88"/>
        <v/>
      </c>
      <c r="BF150" s="235"/>
      <c r="BG150" s="135" t="str">
        <f t="shared" si="89"/>
        <v>PENDIENTE</v>
      </c>
      <c r="BI150" s="146" t="str">
        <f t="shared" si="90"/>
        <v>CERRADO</v>
      </c>
      <c r="BJ150" s="146" t="str">
        <f t="shared" si="91"/>
        <v>CERRADO</v>
      </c>
    </row>
    <row r="151" spans="1:62" s="146" customFormat="1" ht="35.1" customHeight="1" x14ac:dyDescent="0.2">
      <c r="A151" s="430"/>
      <c r="B151" s="430"/>
      <c r="C151" s="431" t="s">
        <v>81</v>
      </c>
      <c r="D151" s="430"/>
      <c r="E151" s="432"/>
      <c r="F151" s="430"/>
      <c r="G151" s="433">
        <v>2</v>
      </c>
      <c r="H151" s="434" t="s">
        <v>595</v>
      </c>
      <c r="I151" s="435" t="s">
        <v>602</v>
      </c>
      <c r="J151" s="430"/>
      <c r="K151" s="434" t="s">
        <v>630</v>
      </c>
      <c r="L151" s="430"/>
      <c r="M151" s="436">
        <v>1</v>
      </c>
      <c r="N151" s="431" t="s">
        <v>88</v>
      </c>
      <c r="O151" s="431" t="str">
        <f>IF(H151="","",VLOOKUP(H151,'[1]Procedimientos Publicar'!$C$6:$E$85,3,FALSE))</f>
        <v>SUB GERENCIA COMERCIAL</v>
      </c>
      <c r="P151" s="431" t="s">
        <v>366</v>
      </c>
      <c r="Q151" s="430"/>
      <c r="R151" s="430"/>
      <c r="S151" s="430"/>
      <c r="T151" s="437">
        <v>1</v>
      </c>
      <c r="U151" s="430"/>
      <c r="V151" s="430"/>
      <c r="W151" s="430"/>
      <c r="X151" s="438">
        <v>44377</v>
      </c>
      <c r="Y151" s="438">
        <v>44286</v>
      </c>
      <c r="Z151" s="439" t="s">
        <v>637</v>
      </c>
      <c r="AA151" s="433">
        <v>1</v>
      </c>
      <c r="AB151" s="398">
        <f t="shared" si="78"/>
        <v>1</v>
      </c>
      <c r="AC151" s="399">
        <f t="shared" si="79"/>
        <v>1</v>
      </c>
      <c r="AD151" s="132" t="str">
        <f t="shared" si="80"/>
        <v>OK</v>
      </c>
      <c r="AE151" s="414" t="s">
        <v>640</v>
      </c>
      <c r="AF151" s="70"/>
      <c r="AG151" s="135" t="str">
        <f t="shared" si="81"/>
        <v>CUMPLIDA</v>
      </c>
      <c r="AH151" s="251"/>
      <c r="AI151" s="251"/>
      <c r="AJ151" s="251"/>
      <c r="AK151" s="282"/>
      <c r="AL151" s="219"/>
      <c r="AN151" s="428"/>
      <c r="AO151" s="428"/>
      <c r="AP151" s="310"/>
      <c r="AQ151" s="221"/>
      <c r="AR151" s="255"/>
      <c r="AS151" s="251"/>
      <c r="AT151" s="251"/>
      <c r="AU151" s="251"/>
      <c r="AV151" s="251"/>
      <c r="AW151" s="256"/>
      <c r="AX151" s="251"/>
      <c r="AY151" s="251"/>
      <c r="AZ151" s="221"/>
      <c r="BA151" s="134"/>
      <c r="BB151" s="251"/>
      <c r="BC151" s="157" t="str">
        <f t="shared" si="86"/>
        <v/>
      </c>
      <c r="BD151" s="225" t="str">
        <f t="shared" si="87"/>
        <v/>
      </c>
      <c r="BE151" s="132" t="str">
        <f t="shared" si="88"/>
        <v/>
      </c>
      <c r="BF151" s="235"/>
      <c r="BG151" s="135" t="str">
        <f t="shared" si="89"/>
        <v>PENDIENTE</v>
      </c>
      <c r="BI151" s="146" t="str">
        <f t="shared" si="90"/>
        <v>CERRADO</v>
      </c>
      <c r="BJ151" s="146" t="str">
        <f t="shared" si="91"/>
        <v>CERRADO</v>
      </c>
    </row>
    <row r="152" spans="1:62" s="146" customFormat="1" ht="35.1" customHeight="1" x14ac:dyDescent="0.2">
      <c r="A152" s="440"/>
      <c r="B152" s="440"/>
      <c r="C152" s="441" t="s">
        <v>81</v>
      </c>
      <c r="D152" s="440"/>
      <c r="E152" s="442" t="s">
        <v>603</v>
      </c>
      <c r="F152" s="440"/>
      <c r="G152" s="443">
        <v>1</v>
      </c>
      <c r="H152" s="444" t="s">
        <v>595</v>
      </c>
      <c r="I152" s="445" t="s">
        <v>604</v>
      </c>
      <c r="J152" s="440"/>
      <c r="K152" s="444" t="s">
        <v>630</v>
      </c>
      <c r="L152" s="440"/>
      <c r="M152" s="446">
        <v>1</v>
      </c>
      <c r="N152" s="441" t="s">
        <v>88</v>
      </c>
      <c r="O152" s="441" t="str">
        <f>IF(H152="","",VLOOKUP(H152,'[1]Procedimientos Publicar'!$C$6:$E$85,3,FALSE))</f>
        <v>SUB GERENCIA COMERCIAL</v>
      </c>
      <c r="P152" s="441" t="s">
        <v>366</v>
      </c>
      <c r="Q152" s="440"/>
      <c r="R152" s="440"/>
      <c r="S152" s="440"/>
      <c r="T152" s="447">
        <v>1</v>
      </c>
      <c r="U152" s="440"/>
      <c r="V152" s="440"/>
      <c r="W152" s="440"/>
      <c r="X152" s="448">
        <v>44377</v>
      </c>
      <c r="Y152" s="448">
        <v>44286</v>
      </c>
      <c r="Z152" s="449" t="s">
        <v>637</v>
      </c>
      <c r="AA152" s="443">
        <v>1</v>
      </c>
      <c r="AB152" s="398">
        <f>(IF(AA152="","",IF(OR($M152=0,$M152="",$Y152=""),"",AA152/$M152)))</f>
        <v>1</v>
      </c>
      <c r="AC152" s="399">
        <f t="shared" si="79"/>
        <v>1</v>
      </c>
      <c r="AD152" s="132" t="str">
        <f t="shared" si="80"/>
        <v>OK</v>
      </c>
      <c r="AE152" s="414" t="s">
        <v>640</v>
      </c>
      <c r="AF152" s="70"/>
      <c r="AG152" s="135" t="str">
        <f t="shared" si="81"/>
        <v>CUMPLIDA</v>
      </c>
      <c r="AH152" s="251"/>
      <c r="AI152" s="251"/>
      <c r="AJ152" s="251"/>
      <c r="AK152" s="282"/>
      <c r="AL152" s="219"/>
      <c r="AN152" s="428"/>
      <c r="AO152" s="428"/>
      <c r="AP152" s="310"/>
      <c r="AQ152" s="221"/>
      <c r="AR152" s="255"/>
      <c r="AS152" s="251"/>
      <c r="AT152" s="251"/>
      <c r="AU152" s="251"/>
      <c r="AV152" s="251"/>
      <c r="AW152" s="256"/>
      <c r="AX152" s="251"/>
      <c r="AY152" s="251"/>
      <c r="AZ152" s="221"/>
      <c r="BA152" s="134"/>
      <c r="BB152" s="251"/>
      <c r="BC152" s="157" t="str">
        <f t="shared" si="86"/>
        <v/>
      </c>
      <c r="BD152" s="225" t="str">
        <f t="shared" si="87"/>
        <v/>
      </c>
      <c r="BE152" s="132" t="str">
        <f t="shared" si="88"/>
        <v/>
      </c>
      <c r="BF152" s="235"/>
      <c r="BG152" s="135" t="str">
        <f t="shared" si="89"/>
        <v>PENDIENTE</v>
      </c>
      <c r="BI152" s="146" t="str">
        <f t="shared" si="90"/>
        <v>CERRADO</v>
      </c>
      <c r="BJ152" s="146" t="str">
        <f t="shared" si="91"/>
        <v>CERRADO</v>
      </c>
    </row>
    <row r="153" spans="1:62" ht="35.1" customHeight="1" x14ac:dyDescent="0.2">
      <c r="A153" s="450"/>
      <c r="B153" s="450"/>
      <c r="C153" s="451" t="s">
        <v>81</v>
      </c>
      <c r="D153" s="450"/>
      <c r="E153" s="452" t="s">
        <v>375</v>
      </c>
      <c r="F153" s="450"/>
      <c r="G153" s="450">
        <v>1</v>
      </c>
      <c r="H153" s="453" t="s">
        <v>376</v>
      </c>
      <c r="I153" s="454" t="s">
        <v>377</v>
      </c>
      <c r="J153" s="454" t="s">
        <v>378</v>
      </c>
      <c r="K153" s="455" t="s">
        <v>379</v>
      </c>
      <c r="L153" s="455" t="s">
        <v>380</v>
      </c>
      <c r="M153" s="456">
        <v>1</v>
      </c>
      <c r="N153" s="451" t="s">
        <v>88</v>
      </c>
      <c r="O153" s="451" t="str">
        <f>IF(H153="","",VLOOKUP(H153,'[1]Procedimientos Publicar'!$C$6:$E$85,3,FALSE))</f>
        <v>SUB GERENCIA COMERCIAL</v>
      </c>
      <c r="P153" s="457" t="s">
        <v>381</v>
      </c>
      <c r="Q153" s="450"/>
      <c r="R153" s="450"/>
      <c r="S153" s="450"/>
      <c r="T153" s="458">
        <v>1</v>
      </c>
      <c r="U153" s="450"/>
      <c r="V153" s="456" t="s">
        <v>382</v>
      </c>
      <c r="W153" s="459">
        <v>43860</v>
      </c>
      <c r="X153" s="450"/>
      <c r="Y153" s="136">
        <v>44286</v>
      </c>
      <c r="Z153" s="460" t="s">
        <v>645</v>
      </c>
      <c r="AA153" s="145">
        <v>1</v>
      </c>
      <c r="AB153" s="282">
        <f>(IF(AA153="","",IF(OR($M153=0,$M153="",$Y153=""),"",AA153/$M153)))</f>
        <v>1</v>
      </c>
      <c r="AC153" s="371">
        <f t="shared" si="69"/>
        <v>1</v>
      </c>
      <c r="AD153" s="132" t="str">
        <f t="shared" si="70"/>
        <v>OK</v>
      </c>
      <c r="AE153" s="134"/>
      <c r="AF153" s="70"/>
      <c r="AG153" s="135" t="str">
        <f t="shared" si="71"/>
        <v>CUMPLIDA</v>
      </c>
      <c r="AH153" s="251"/>
      <c r="AI153" s="251"/>
      <c r="AJ153" s="251"/>
      <c r="AK153" s="282"/>
      <c r="AL153" s="219"/>
      <c r="AM153" s="146"/>
      <c r="AN153" s="428"/>
      <c r="AO153" s="428"/>
      <c r="AP153" s="310"/>
      <c r="AQ153" s="221"/>
      <c r="AR153" s="255"/>
      <c r="AS153" s="251"/>
      <c r="AT153" s="251"/>
      <c r="AU153" s="251"/>
      <c r="AV153" s="251"/>
      <c r="AW153" s="256"/>
      <c r="AX153" s="251"/>
      <c r="AY153" s="251"/>
      <c r="AZ153" s="221"/>
      <c r="BA153" s="134"/>
      <c r="BB153" s="251"/>
      <c r="BC153" s="157" t="str">
        <f t="shared" si="59"/>
        <v/>
      </c>
      <c r="BD153" s="225" t="str">
        <f t="shared" si="60"/>
        <v/>
      </c>
      <c r="BE153" s="132" t="str">
        <f t="shared" si="61"/>
        <v/>
      </c>
      <c r="BF153" s="235"/>
      <c r="BG153" s="135" t="str">
        <f t="shared" si="62"/>
        <v>PENDIENTE</v>
      </c>
      <c r="BH153" s="146"/>
      <c r="BI153" s="146" t="str">
        <f t="shared" si="63"/>
        <v>CERRADO</v>
      </c>
      <c r="BJ153" s="146" t="str">
        <f>IF(AG153="CUMPLIDA","CERRADO","ABIERTO")</f>
        <v>CERRADO</v>
      </c>
    </row>
    <row r="154" spans="1:62" ht="35.1" customHeight="1" x14ac:dyDescent="0.2">
      <c r="A154" s="450"/>
      <c r="B154" s="450"/>
      <c r="C154" s="451" t="s">
        <v>81</v>
      </c>
      <c r="D154" s="450"/>
      <c r="E154" s="452"/>
      <c r="F154" s="450"/>
      <c r="G154" s="461">
        <v>2</v>
      </c>
      <c r="H154" s="453" t="s">
        <v>376</v>
      </c>
      <c r="I154" s="454" t="s">
        <v>383</v>
      </c>
      <c r="J154" s="462" t="s">
        <v>384</v>
      </c>
      <c r="K154" s="455" t="s">
        <v>385</v>
      </c>
      <c r="L154" s="456" t="s">
        <v>386</v>
      </c>
      <c r="M154" s="456">
        <v>1</v>
      </c>
      <c r="N154" s="451" t="s">
        <v>88</v>
      </c>
      <c r="O154" s="451" t="str">
        <f>IF(H154="","",VLOOKUP(H154,'[1]Procedimientos Publicar'!$C$6:$E$85,3,FALSE))</f>
        <v>SUB GERENCIA COMERCIAL</v>
      </c>
      <c r="P154" s="457" t="s">
        <v>381</v>
      </c>
      <c r="Q154" s="450"/>
      <c r="R154" s="450"/>
      <c r="S154" s="450"/>
      <c r="T154" s="458">
        <v>1</v>
      </c>
      <c r="U154" s="450"/>
      <c r="V154" s="456" t="s">
        <v>387</v>
      </c>
      <c r="W154" s="459">
        <v>43860</v>
      </c>
      <c r="X154" s="450"/>
      <c r="Y154" s="136">
        <v>44286</v>
      </c>
      <c r="Z154" s="460" t="s">
        <v>646</v>
      </c>
      <c r="AA154" s="145">
        <v>1</v>
      </c>
      <c r="AB154" s="282">
        <f t="shared" si="73"/>
        <v>1</v>
      </c>
      <c r="AC154" s="371">
        <f t="shared" si="69"/>
        <v>1</v>
      </c>
      <c r="AD154" s="132" t="str">
        <f t="shared" si="70"/>
        <v>OK</v>
      </c>
      <c r="AE154" s="134"/>
      <c r="AF154" s="70"/>
      <c r="AG154" s="135" t="str">
        <f t="shared" si="71"/>
        <v>CUMPLIDA</v>
      </c>
      <c r="AH154" s="251"/>
      <c r="AI154" s="251"/>
      <c r="AJ154" s="251"/>
      <c r="AK154" s="282"/>
      <c r="AL154" s="219"/>
      <c r="AM154" s="146"/>
      <c r="AN154" s="428"/>
      <c r="AO154" s="428"/>
      <c r="AP154" s="310"/>
      <c r="AQ154" s="221"/>
      <c r="AR154" s="255"/>
      <c r="AS154" s="251"/>
      <c r="AT154" s="251"/>
      <c r="AU154" s="251"/>
      <c r="AV154" s="251"/>
      <c r="AW154" s="256"/>
      <c r="AX154" s="251"/>
      <c r="AY154" s="251"/>
      <c r="AZ154" s="221"/>
      <c r="BA154" s="134"/>
      <c r="BB154" s="251"/>
      <c r="BC154" s="157" t="str">
        <f t="shared" si="59"/>
        <v/>
      </c>
      <c r="BD154" s="225" t="str">
        <f t="shared" si="60"/>
        <v/>
      </c>
      <c r="BE154" s="132" t="str">
        <f t="shared" si="61"/>
        <v/>
      </c>
      <c r="BF154" s="235"/>
      <c r="BG154" s="135" t="str">
        <f t="shared" si="62"/>
        <v>PENDIENTE</v>
      </c>
      <c r="BH154" s="146"/>
      <c r="BI154" s="146" t="str">
        <f t="shared" si="63"/>
        <v>CERRADO</v>
      </c>
      <c r="BJ154" s="146" t="str">
        <f t="shared" si="64"/>
        <v>CERRADO</v>
      </c>
    </row>
    <row r="155" spans="1:62" ht="35.1" customHeight="1" x14ac:dyDescent="0.2">
      <c r="A155" s="450"/>
      <c r="B155" s="450"/>
      <c r="C155" s="451" t="s">
        <v>81</v>
      </c>
      <c r="D155" s="450"/>
      <c r="E155" s="452"/>
      <c r="F155" s="450"/>
      <c r="G155" s="461"/>
      <c r="H155" s="453" t="s">
        <v>376</v>
      </c>
      <c r="I155" s="455" t="s">
        <v>388</v>
      </c>
      <c r="J155" s="462" t="s">
        <v>389</v>
      </c>
      <c r="K155" s="455" t="s">
        <v>390</v>
      </c>
      <c r="L155" s="455" t="s">
        <v>386</v>
      </c>
      <c r="M155" s="456">
        <v>1</v>
      </c>
      <c r="N155" s="451" t="s">
        <v>88</v>
      </c>
      <c r="O155" s="451" t="str">
        <f>IF(H155="","",VLOOKUP(H155,'[1]Procedimientos Publicar'!$C$6:$E$85,3,FALSE))</f>
        <v>SUB GERENCIA COMERCIAL</v>
      </c>
      <c r="P155" s="457" t="s">
        <v>381</v>
      </c>
      <c r="Q155" s="450"/>
      <c r="R155" s="450"/>
      <c r="S155" s="450"/>
      <c r="T155" s="458">
        <v>1</v>
      </c>
      <c r="U155" s="450"/>
      <c r="V155" s="456" t="s">
        <v>391</v>
      </c>
      <c r="W155" s="459">
        <v>43860</v>
      </c>
      <c r="X155" s="450"/>
      <c r="Y155" s="136">
        <v>44286</v>
      </c>
      <c r="Z155" s="460" t="s">
        <v>647</v>
      </c>
      <c r="AA155" s="145">
        <v>1</v>
      </c>
      <c r="AB155" s="282">
        <f t="shared" si="73"/>
        <v>1</v>
      </c>
      <c r="AC155" s="371">
        <f t="shared" si="69"/>
        <v>1</v>
      </c>
      <c r="AD155" s="132" t="str">
        <f t="shared" si="70"/>
        <v>OK</v>
      </c>
      <c r="AE155" s="134"/>
      <c r="AF155" s="70"/>
      <c r="AG155" s="135" t="str">
        <f t="shared" si="71"/>
        <v>CUMPLIDA</v>
      </c>
      <c r="AH155" s="251"/>
      <c r="AI155" s="251"/>
      <c r="AJ155" s="251"/>
      <c r="AK155" s="282"/>
      <c r="AL155" s="219"/>
      <c r="AM155" s="146"/>
      <c r="AN155" s="428"/>
      <c r="AO155" s="428"/>
      <c r="AP155" s="310"/>
      <c r="AQ155" s="221"/>
      <c r="AR155" s="255"/>
      <c r="AS155" s="251"/>
      <c r="AT155" s="251"/>
      <c r="AU155" s="251"/>
      <c r="AV155" s="251"/>
      <c r="AW155" s="256"/>
      <c r="AX155" s="251"/>
      <c r="AY155" s="251"/>
      <c r="AZ155" s="221"/>
      <c r="BA155" s="134"/>
      <c r="BB155" s="251"/>
      <c r="BC155" s="157" t="str">
        <f t="shared" si="59"/>
        <v/>
      </c>
      <c r="BD155" s="225" t="str">
        <f t="shared" si="60"/>
        <v/>
      </c>
      <c r="BE155" s="132" t="str">
        <f t="shared" si="61"/>
        <v/>
      </c>
      <c r="BF155" s="235"/>
      <c r="BG155" s="135" t="str">
        <f t="shared" si="62"/>
        <v>PENDIENTE</v>
      </c>
      <c r="BH155" s="146"/>
      <c r="BI155" s="146" t="str">
        <f t="shared" si="63"/>
        <v>CERRADO</v>
      </c>
      <c r="BJ155" s="146" t="str">
        <f t="shared" si="64"/>
        <v>CERRADO</v>
      </c>
    </row>
    <row r="156" spans="1:62" ht="35.1" customHeight="1" x14ac:dyDescent="0.2">
      <c r="A156" s="450"/>
      <c r="B156" s="450"/>
      <c r="C156" s="451" t="s">
        <v>81</v>
      </c>
      <c r="D156" s="450"/>
      <c r="E156" s="452"/>
      <c r="F156" s="450"/>
      <c r="G156" s="461"/>
      <c r="H156" s="453" t="s">
        <v>376</v>
      </c>
      <c r="I156" s="455" t="s">
        <v>392</v>
      </c>
      <c r="J156" s="462" t="s">
        <v>389</v>
      </c>
      <c r="K156" s="455" t="s">
        <v>393</v>
      </c>
      <c r="L156" s="455" t="s">
        <v>386</v>
      </c>
      <c r="M156" s="456">
        <v>1</v>
      </c>
      <c r="N156" s="451" t="s">
        <v>88</v>
      </c>
      <c r="O156" s="451" t="str">
        <f>IF(H156="","",VLOOKUP(H156,'[1]Procedimientos Publicar'!$C$6:$E$85,3,FALSE))</f>
        <v>SUB GERENCIA COMERCIAL</v>
      </c>
      <c r="P156" s="457" t="s">
        <v>381</v>
      </c>
      <c r="Q156" s="450"/>
      <c r="R156" s="450"/>
      <c r="S156" s="450"/>
      <c r="T156" s="458">
        <v>1</v>
      </c>
      <c r="U156" s="450"/>
      <c r="V156" s="456" t="s">
        <v>394</v>
      </c>
      <c r="W156" s="459">
        <v>43860</v>
      </c>
      <c r="X156" s="450"/>
      <c r="Y156" s="136">
        <v>44286</v>
      </c>
      <c r="Z156" s="460" t="s">
        <v>648</v>
      </c>
      <c r="AA156" s="145">
        <v>1</v>
      </c>
      <c r="AB156" s="282">
        <f t="shared" si="73"/>
        <v>1</v>
      </c>
      <c r="AC156" s="371">
        <f t="shared" si="69"/>
        <v>1</v>
      </c>
      <c r="AD156" s="132" t="str">
        <f t="shared" si="70"/>
        <v>OK</v>
      </c>
      <c r="AE156" s="134"/>
      <c r="AF156" s="70"/>
      <c r="AG156" s="135" t="str">
        <f t="shared" si="71"/>
        <v>CUMPLIDA</v>
      </c>
      <c r="AH156" s="251"/>
      <c r="AI156" s="251"/>
      <c r="AJ156" s="251"/>
      <c r="AK156" s="282"/>
      <c r="AL156" s="219"/>
      <c r="AM156" s="146"/>
      <c r="AN156" s="428"/>
      <c r="AO156" s="428"/>
      <c r="AP156" s="310"/>
      <c r="AQ156" s="221"/>
      <c r="AR156" s="255"/>
      <c r="AS156" s="251"/>
      <c r="AT156" s="251"/>
      <c r="AU156" s="251"/>
      <c r="AV156" s="251"/>
      <c r="AW156" s="256"/>
      <c r="AX156" s="251"/>
      <c r="AY156" s="251"/>
      <c r="AZ156" s="221"/>
      <c r="BA156" s="134"/>
      <c r="BB156" s="251"/>
      <c r="BC156" s="157" t="str">
        <f t="shared" si="59"/>
        <v/>
      </c>
      <c r="BD156" s="225" t="str">
        <f t="shared" si="60"/>
        <v/>
      </c>
      <c r="BE156" s="132" t="str">
        <f t="shared" si="61"/>
        <v/>
      </c>
      <c r="BF156" s="235"/>
      <c r="BG156" s="135" t="str">
        <f t="shared" si="62"/>
        <v>PENDIENTE</v>
      </c>
      <c r="BH156" s="146"/>
      <c r="BI156" s="146" t="str">
        <f t="shared" si="63"/>
        <v>CERRADO</v>
      </c>
      <c r="BJ156" s="146" t="str">
        <f t="shared" si="64"/>
        <v>CERRADO</v>
      </c>
    </row>
    <row r="157" spans="1:62" ht="35.1" customHeight="1" x14ac:dyDescent="0.2">
      <c r="A157" s="450"/>
      <c r="B157" s="450"/>
      <c r="C157" s="451" t="s">
        <v>81</v>
      </c>
      <c r="D157" s="450"/>
      <c r="E157" s="452"/>
      <c r="F157" s="450"/>
      <c r="G157" s="450">
        <v>3</v>
      </c>
      <c r="H157" s="453" t="s">
        <v>376</v>
      </c>
      <c r="I157" s="454" t="s">
        <v>395</v>
      </c>
      <c r="J157" s="455" t="s">
        <v>396</v>
      </c>
      <c r="K157" s="455" t="s">
        <v>397</v>
      </c>
      <c r="L157" s="455" t="s">
        <v>398</v>
      </c>
      <c r="M157" s="456">
        <v>1</v>
      </c>
      <c r="N157" s="451" t="s">
        <v>88</v>
      </c>
      <c r="O157" s="451" t="str">
        <f>IF(H157="","",VLOOKUP(H157,'[1]Procedimientos Publicar'!$C$6:$E$85,3,FALSE))</f>
        <v>SUB GERENCIA COMERCIAL</v>
      </c>
      <c r="P157" s="457" t="s">
        <v>381</v>
      </c>
      <c r="Q157" s="450"/>
      <c r="R157" s="450"/>
      <c r="S157" s="450"/>
      <c r="T157" s="458">
        <v>1</v>
      </c>
      <c r="U157" s="450"/>
      <c r="V157" s="456" t="s">
        <v>399</v>
      </c>
      <c r="W157" s="459">
        <v>43860</v>
      </c>
      <c r="X157" s="450"/>
      <c r="Y157" s="136">
        <v>44286</v>
      </c>
      <c r="Z157" s="460" t="s">
        <v>649</v>
      </c>
      <c r="AA157" s="145">
        <v>1</v>
      </c>
      <c r="AB157" s="282">
        <f t="shared" si="73"/>
        <v>1</v>
      </c>
      <c r="AC157" s="371">
        <f t="shared" si="69"/>
        <v>1</v>
      </c>
      <c r="AD157" s="132" t="str">
        <f t="shared" si="70"/>
        <v>OK</v>
      </c>
      <c r="AE157" s="134"/>
      <c r="AF157" s="70"/>
      <c r="AG157" s="135" t="str">
        <f t="shared" si="71"/>
        <v>CUMPLIDA</v>
      </c>
      <c r="AH157" s="251"/>
      <c r="AI157" s="251"/>
      <c r="AJ157" s="251"/>
      <c r="AK157" s="282"/>
      <c r="AL157" s="219"/>
      <c r="AM157" s="146"/>
      <c r="AN157" s="428"/>
      <c r="AO157" s="428"/>
      <c r="AP157" s="310"/>
      <c r="AQ157" s="221"/>
      <c r="AR157" s="255"/>
      <c r="AS157" s="251"/>
      <c r="AT157" s="251"/>
      <c r="AU157" s="251"/>
      <c r="AV157" s="251"/>
      <c r="AW157" s="256"/>
      <c r="AX157" s="251"/>
      <c r="AY157" s="251"/>
      <c r="AZ157" s="221"/>
      <c r="BA157" s="134"/>
      <c r="BB157" s="251"/>
      <c r="BC157" s="157" t="str">
        <f t="shared" si="59"/>
        <v/>
      </c>
      <c r="BD157" s="225" t="str">
        <f t="shared" si="60"/>
        <v/>
      </c>
      <c r="BE157" s="132" t="str">
        <f t="shared" si="61"/>
        <v/>
      </c>
      <c r="BF157" s="235"/>
      <c r="BG157" s="135" t="str">
        <f t="shared" si="62"/>
        <v>PENDIENTE</v>
      </c>
      <c r="BH157" s="146"/>
      <c r="BI157" s="146" t="str">
        <f t="shared" si="63"/>
        <v>CERRADO</v>
      </c>
      <c r="BJ157" s="146" t="str">
        <f t="shared" si="64"/>
        <v>CERRADO</v>
      </c>
    </row>
    <row r="158" spans="1:62" ht="35.1" customHeight="1" x14ac:dyDescent="0.2">
      <c r="A158" s="450"/>
      <c r="B158" s="450"/>
      <c r="C158" s="451" t="s">
        <v>81</v>
      </c>
      <c r="D158" s="450"/>
      <c r="E158" s="452"/>
      <c r="F158" s="450"/>
      <c r="G158" s="450">
        <v>4</v>
      </c>
      <c r="H158" s="453" t="s">
        <v>376</v>
      </c>
      <c r="I158" s="455" t="s">
        <v>400</v>
      </c>
      <c r="J158" s="455" t="s">
        <v>401</v>
      </c>
      <c r="K158" s="455" t="s">
        <v>402</v>
      </c>
      <c r="L158" s="455" t="s">
        <v>403</v>
      </c>
      <c r="M158" s="456">
        <v>3</v>
      </c>
      <c r="N158" s="451" t="s">
        <v>88</v>
      </c>
      <c r="O158" s="451" t="str">
        <f>IF(H158="","",VLOOKUP(H158,'[1]Procedimientos Publicar'!$C$6:$E$85,3,FALSE))</f>
        <v>SUB GERENCIA COMERCIAL</v>
      </c>
      <c r="P158" s="457" t="s">
        <v>381</v>
      </c>
      <c r="Q158" s="450"/>
      <c r="R158" s="450"/>
      <c r="S158" s="450"/>
      <c r="T158" s="458">
        <v>1</v>
      </c>
      <c r="U158" s="450"/>
      <c r="V158" s="456" t="s">
        <v>404</v>
      </c>
      <c r="W158" s="459">
        <v>43860</v>
      </c>
      <c r="X158" s="450"/>
      <c r="Y158" s="136">
        <v>44286</v>
      </c>
      <c r="Z158" s="460" t="s">
        <v>650</v>
      </c>
      <c r="AA158" s="145">
        <v>3</v>
      </c>
      <c r="AB158" s="282">
        <f t="shared" si="73"/>
        <v>1</v>
      </c>
      <c r="AC158" s="371">
        <f t="shared" si="69"/>
        <v>1</v>
      </c>
      <c r="AD158" s="132" t="str">
        <f t="shared" si="70"/>
        <v>OK</v>
      </c>
      <c r="AE158" s="134"/>
      <c r="AF158" s="70"/>
      <c r="AG158" s="135" t="str">
        <f t="shared" si="71"/>
        <v>CUMPLIDA</v>
      </c>
      <c r="AH158" s="251"/>
      <c r="AI158" s="251"/>
      <c r="AJ158" s="251"/>
      <c r="AK158" s="282"/>
      <c r="AL158" s="219"/>
      <c r="AM158" s="146"/>
      <c r="AN158" s="428"/>
      <c r="AO158" s="428"/>
      <c r="AP158" s="310"/>
      <c r="AQ158" s="221"/>
      <c r="AR158" s="255"/>
      <c r="AS158" s="251"/>
      <c r="AT158" s="251"/>
      <c r="AU158" s="251"/>
      <c r="AV158" s="251"/>
      <c r="AW158" s="256"/>
      <c r="AX158" s="251"/>
      <c r="AY158" s="251"/>
      <c r="AZ158" s="221"/>
      <c r="BA158" s="134"/>
      <c r="BB158" s="251"/>
      <c r="BC158" s="157" t="str">
        <f t="shared" si="59"/>
        <v/>
      </c>
      <c r="BD158" s="225" t="str">
        <f t="shared" si="60"/>
        <v/>
      </c>
      <c r="BE158" s="132" t="str">
        <f t="shared" si="61"/>
        <v/>
      </c>
      <c r="BF158" s="235"/>
      <c r="BG158" s="135" t="str">
        <f t="shared" si="62"/>
        <v>PENDIENTE</v>
      </c>
      <c r="BH158" s="146"/>
      <c r="BI158" s="146" t="str">
        <f t="shared" si="63"/>
        <v>CERRADO</v>
      </c>
      <c r="BJ158" s="146" t="str">
        <f t="shared" si="64"/>
        <v>CERRADO</v>
      </c>
    </row>
    <row r="159" spans="1:62" ht="35.1" customHeight="1" x14ac:dyDescent="0.2">
      <c r="A159" s="450"/>
      <c r="B159" s="450"/>
      <c r="C159" s="451" t="s">
        <v>81</v>
      </c>
      <c r="D159" s="450"/>
      <c r="E159" s="452"/>
      <c r="F159" s="450"/>
      <c r="G159" s="450">
        <v>5</v>
      </c>
      <c r="H159" s="453" t="s">
        <v>376</v>
      </c>
      <c r="I159" s="463" t="s">
        <v>405</v>
      </c>
      <c r="J159" s="463" t="s">
        <v>406</v>
      </c>
      <c r="K159" s="463" t="s">
        <v>407</v>
      </c>
      <c r="L159" s="463" t="s">
        <v>408</v>
      </c>
      <c r="M159" s="457">
        <v>1</v>
      </c>
      <c r="N159" s="451" t="s">
        <v>88</v>
      </c>
      <c r="O159" s="451" t="str">
        <f>IF(H159="","",VLOOKUP(H159,'[1]Procedimientos Publicar'!$C$6:$E$85,3,FALSE))</f>
        <v>SUB GERENCIA COMERCIAL</v>
      </c>
      <c r="P159" s="457" t="s">
        <v>381</v>
      </c>
      <c r="Q159" s="450"/>
      <c r="R159" s="450"/>
      <c r="S159" s="450"/>
      <c r="T159" s="458">
        <v>1</v>
      </c>
      <c r="U159" s="450"/>
      <c r="V159" s="456" t="s">
        <v>409</v>
      </c>
      <c r="W159" s="459">
        <v>43860</v>
      </c>
      <c r="X159" s="450"/>
      <c r="Y159" s="136">
        <v>44286</v>
      </c>
      <c r="Z159" s="460" t="s">
        <v>651</v>
      </c>
      <c r="AA159" s="145">
        <v>1</v>
      </c>
      <c r="AB159" s="282">
        <f>(IF(AA159="","",IF(OR($M159=0,$M159="",$Y159=""),"",AA159/$M159)))</f>
        <v>1</v>
      </c>
      <c r="AC159" s="371">
        <f t="shared" si="69"/>
        <v>1</v>
      </c>
      <c r="AD159" s="132" t="str">
        <f t="shared" si="70"/>
        <v>OK</v>
      </c>
      <c r="AE159" s="134"/>
      <c r="AF159" s="70"/>
      <c r="AG159" s="135" t="str">
        <f t="shared" si="71"/>
        <v>CUMPLIDA</v>
      </c>
      <c r="AH159" s="251"/>
      <c r="AI159" s="251"/>
      <c r="AJ159" s="251"/>
      <c r="AK159" s="282"/>
      <c r="AL159" s="219"/>
      <c r="AM159" s="146"/>
      <c r="AN159" s="428"/>
      <c r="AO159" s="428"/>
      <c r="AP159" s="310"/>
      <c r="AQ159" s="221"/>
      <c r="AR159" s="255"/>
      <c r="AS159" s="251"/>
      <c r="AT159" s="251"/>
      <c r="AU159" s="251"/>
      <c r="AV159" s="251"/>
      <c r="AW159" s="256"/>
      <c r="AX159" s="251"/>
      <c r="AY159" s="251"/>
      <c r="AZ159" s="221"/>
      <c r="BA159" s="134"/>
      <c r="BB159" s="251"/>
      <c r="BC159" s="157" t="str">
        <f t="shared" si="59"/>
        <v/>
      </c>
      <c r="BD159" s="225" t="str">
        <f t="shared" si="60"/>
        <v/>
      </c>
      <c r="BE159" s="132" t="str">
        <f t="shared" si="61"/>
        <v/>
      </c>
      <c r="BF159" s="235"/>
      <c r="BG159" s="135" t="str">
        <f t="shared" si="62"/>
        <v>PENDIENTE</v>
      </c>
      <c r="BH159" s="146"/>
      <c r="BI159" s="146" t="str">
        <f t="shared" si="63"/>
        <v>CERRADO</v>
      </c>
      <c r="BJ159" s="146" t="str">
        <f t="shared" si="64"/>
        <v>CERRADO</v>
      </c>
    </row>
    <row r="160" spans="1:62" ht="35.1" customHeight="1" x14ac:dyDescent="0.2">
      <c r="A160" s="380"/>
      <c r="B160" s="380"/>
      <c r="C160" s="378" t="s">
        <v>81</v>
      </c>
      <c r="D160" s="380"/>
      <c r="E160" s="464" t="s">
        <v>410</v>
      </c>
      <c r="F160" s="380"/>
      <c r="G160" s="380">
        <v>1</v>
      </c>
      <c r="H160" s="381" t="s">
        <v>376</v>
      </c>
      <c r="I160" s="465" t="s">
        <v>411</v>
      </c>
      <c r="J160" s="466" t="s">
        <v>865</v>
      </c>
      <c r="K160" s="467" t="s">
        <v>866</v>
      </c>
      <c r="L160" s="468" t="s">
        <v>867</v>
      </c>
      <c r="M160" s="380">
        <v>3</v>
      </c>
      <c r="N160" s="378" t="s">
        <v>88</v>
      </c>
      <c r="O160" s="378" t="s">
        <v>412</v>
      </c>
      <c r="P160" s="469" t="s">
        <v>381</v>
      </c>
      <c r="Q160" s="380"/>
      <c r="R160" s="380"/>
      <c r="S160" s="380"/>
      <c r="T160" s="470">
        <v>1</v>
      </c>
      <c r="U160" s="380"/>
      <c r="V160" s="471">
        <v>44227</v>
      </c>
      <c r="W160" s="471">
        <v>44469</v>
      </c>
      <c r="X160" s="380"/>
      <c r="Y160" s="136">
        <v>44286</v>
      </c>
      <c r="Z160" s="472" t="s">
        <v>652</v>
      </c>
      <c r="AA160" s="145">
        <v>0.5</v>
      </c>
      <c r="AB160" s="282">
        <f>(IF(AA160="","",IF(OR($M160=0,$M160="",$W160=""),"",AA160/$M160)))</f>
        <v>0.16666666666666666</v>
      </c>
      <c r="AC160" s="371">
        <f t="shared" si="69"/>
        <v>0.16666666666666666</v>
      </c>
      <c r="AD160" s="132" t="str">
        <f t="shared" si="70"/>
        <v>ALERTA</v>
      </c>
      <c r="AE160" s="376" t="s">
        <v>656</v>
      </c>
      <c r="AF160" s="70"/>
      <c r="AG160" s="135" t="str">
        <f t="shared" si="71"/>
        <v>PENDIENTE</v>
      </c>
      <c r="AH160" s="303">
        <v>44377</v>
      </c>
      <c r="AI160" s="251" t="s">
        <v>872</v>
      </c>
      <c r="AJ160" s="251">
        <v>2</v>
      </c>
      <c r="AK160" s="282">
        <f t="shared" si="55"/>
        <v>0.66666666666666663</v>
      </c>
      <c r="AL160" s="219">
        <f t="shared" si="56"/>
        <v>0.66666666666666663</v>
      </c>
      <c r="AM160" s="132" t="str">
        <f t="shared" si="57"/>
        <v>EN TERMINO</v>
      </c>
      <c r="AN160" s="134" t="s">
        <v>875</v>
      </c>
      <c r="AO160" s="251" t="s">
        <v>879</v>
      </c>
      <c r="AP160" s="135" t="str">
        <f t="shared" si="58"/>
        <v>PENDIENTE</v>
      </c>
      <c r="AQ160" s="221"/>
      <c r="AR160" s="255"/>
      <c r="AS160" s="251"/>
      <c r="AT160" s="251"/>
      <c r="AU160" s="251"/>
      <c r="AV160" s="251"/>
      <c r="AW160" s="256"/>
      <c r="AX160" s="251"/>
      <c r="AY160" s="251"/>
      <c r="AZ160" s="221"/>
      <c r="BA160" s="134"/>
      <c r="BB160" s="251"/>
      <c r="BC160" s="157" t="str">
        <f t="shared" si="59"/>
        <v/>
      </c>
      <c r="BD160" s="225" t="str">
        <f t="shared" si="60"/>
        <v/>
      </c>
      <c r="BE160" s="132" t="str">
        <f t="shared" si="61"/>
        <v/>
      </c>
      <c r="BF160" s="235"/>
      <c r="BG160" s="135" t="str">
        <f t="shared" si="62"/>
        <v>PENDIENTE</v>
      </c>
      <c r="BH160" s="146"/>
      <c r="BI160" s="146" t="str">
        <f t="shared" si="63"/>
        <v>ABIERTO</v>
      </c>
      <c r="BJ160" s="146" t="str">
        <f t="shared" si="64"/>
        <v>ABIERTO</v>
      </c>
    </row>
    <row r="161" spans="1:62" ht="35.1" customHeight="1" x14ac:dyDescent="0.25">
      <c r="A161" s="473"/>
      <c r="B161" s="473"/>
      <c r="C161" s="378" t="s">
        <v>81</v>
      </c>
      <c r="D161" s="473"/>
      <c r="E161" s="464"/>
      <c r="F161" s="473"/>
      <c r="G161" s="474">
        <v>2</v>
      </c>
      <c r="H161" s="381" t="s">
        <v>376</v>
      </c>
      <c r="I161" s="475" t="s">
        <v>413</v>
      </c>
      <c r="J161" s="467" t="s">
        <v>868</v>
      </c>
      <c r="K161" s="467" t="s">
        <v>869</v>
      </c>
      <c r="L161" s="468" t="s">
        <v>867</v>
      </c>
      <c r="M161" s="476">
        <v>3</v>
      </c>
      <c r="N161" s="378" t="s">
        <v>88</v>
      </c>
      <c r="O161" s="378" t="s">
        <v>412</v>
      </c>
      <c r="P161" s="469" t="s">
        <v>89</v>
      </c>
      <c r="Q161" s="473"/>
      <c r="R161" s="473"/>
      <c r="S161" s="473"/>
      <c r="T161" s="470">
        <v>1</v>
      </c>
      <c r="U161" s="473"/>
      <c r="V161" s="471">
        <v>44227</v>
      </c>
      <c r="W161" s="471">
        <v>44500</v>
      </c>
      <c r="X161" s="473"/>
      <c r="Y161" s="136">
        <v>44286</v>
      </c>
      <c r="Z161" s="477"/>
      <c r="AA161" s="31">
        <v>0</v>
      </c>
      <c r="AB161" s="282">
        <f t="shared" ref="AB161:AB167" si="92">(IF(AA161="","",IF(OR($M161=0,$M161="",$W161=""),"",AA161/$M161)))</f>
        <v>0</v>
      </c>
      <c r="AC161" s="371">
        <f t="shared" si="69"/>
        <v>0</v>
      </c>
      <c r="AD161" s="132" t="str">
        <f t="shared" si="70"/>
        <v>ALERTA</v>
      </c>
      <c r="AE161" s="478" t="s">
        <v>657</v>
      </c>
      <c r="AF161" s="70"/>
      <c r="AG161" s="135" t="str">
        <f t="shared" si="71"/>
        <v>PENDIENTE</v>
      </c>
      <c r="AH161" s="303">
        <v>44377</v>
      </c>
      <c r="AI161" s="251" t="s">
        <v>873</v>
      </c>
      <c r="AJ161" s="251">
        <v>0</v>
      </c>
      <c r="AK161" s="282">
        <f t="shared" si="55"/>
        <v>0</v>
      </c>
      <c r="AL161" s="219">
        <f t="shared" si="56"/>
        <v>0</v>
      </c>
      <c r="AM161" s="132" t="str">
        <f t="shared" si="57"/>
        <v>ALERTA</v>
      </c>
      <c r="AN161" s="134" t="s">
        <v>876</v>
      </c>
      <c r="AO161" s="251" t="s">
        <v>879</v>
      </c>
      <c r="AP161" s="135" t="str">
        <f>IF(AL161=100%,IF(AL161&gt;50%,"CUMPLIDA","PENDIENTE"),IF(AL161&lt;50%,"ATENCIÓN","PENDIENTE"))</f>
        <v>ATENCIÓN</v>
      </c>
      <c r="AQ161" s="221"/>
      <c r="AR161" s="255"/>
      <c r="AS161" s="251"/>
      <c r="AT161" s="251"/>
      <c r="AU161" s="251"/>
      <c r="AV161" s="251"/>
      <c r="AW161" s="256"/>
      <c r="AX161" s="251"/>
      <c r="AY161" s="251"/>
      <c r="AZ161" s="221"/>
      <c r="BA161" s="134"/>
      <c r="BB161" s="251"/>
      <c r="BC161" s="157" t="str">
        <f t="shared" si="59"/>
        <v/>
      </c>
      <c r="BD161" s="225" t="str">
        <f t="shared" si="60"/>
        <v/>
      </c>
      <c r="BE161" s="132" t="str">
        <f t="shared" si="61"/>
        <v/>
      </c>
      <c r="BF161" s="235"/>
      <c r="BG161" s="135" t="str">
        <f t="shared" si="62"/>
        <v>PENDIENTE</v>
      </c>
      <c r="BH161" s="146"/>
      <c r="BI161" s="146" t="str">
        <f t="shared" si="63"/>
        <v>ABIERTO</v>
      </c>
      <c r="BJ161" s="146" t="str">
        <f t="shared" si="64"/>
        <v>ABIERTO</v>
      </c>
    </row>
    <row r="162" spans="1:62" ht="35.1" customHeight="1" x14ac:dyDescent="0.25">
      <c r="A162" s="473"/>
      <c r="B162" s="473"/>
      <c r="C162" s="378" t="s">
        <v>81</v>
      </c>
      <c r="D162" s="473"/>
      <c r="E162" s="464"/>
      <c r="F162" s="473"/>
      <c r="G162" s="474">
        <v>3</v>
      </c>
      <c r="H162" s="381" t="s">
        <v>376</v>
      </c>
      <c r="I162" s="465" t="s">
        <v>414</v>
      </c>
      <c r="J162" s="466" t="s">
        <v>870</v>
      </c>
      <c r="K162" s="467" t="s">
        <v>871</v>
      </c>
      <c r="L162" s="468" t="s">
        <v>867</v>
      </c>
      <c r="M162" s="476">
        <v>4</v>
      </c>
      <c r="N162" s="378" t="s">
        <v>88</v>
      </c>
      <c r="O162" s="378" t="s">
        <v>412</v>
      </c>
      <c r="P162" s="469" t="s">
        <v>749</v>
      </c>
      <c r="Q162" s="473"/>
      <c r="R162" s="473"/>
      <c r="S162" s="473"/>
      <c r="T162" s="470">
        <v>1</v>
      </c>
      <c r="U162" s="473"/>
      <c r="V162" s="471">
        <v>44227</v>
      </c>
      <c r="W162" s="471">
        <v>44500</v>
      </c>
      <c r="X162" s="473"/>
      <c r="Y162" s="136">
        <v>44286</v>
      </c>
      <c r="Z162" s="479" t="s">
        <v>653</v>
      </c>
      <c r="AA162" s="31">
        <v>1</v>
      </c>
      <c r="AB162" s="282">
        <f t="shared" si="92"/>
        <v>0.25</v>
      </c>
      <c r="AC162" s="371">
        <f t="shared" si="69"/>
        <v>0.25</v>
      </c>
      <c r="AD162" s="132" t="str">
        <f t="shared" si="70"/>
        <v>EN TERMINO</v>
      </c>
      <c r="AE162" s="376" t="s">
        <v>658</v>
      </c>
      <c r="AF162" s="70"/>
      <c r="AG162" s="135" t="str">
        <f t="shared" si="71"/>
        <v>PENDIENTE</v>
      </c>
      <c r="AH162" s="303">
        <v>44377</v>
      </c>
      <c r="AI162" s="251" t="s">
        <v>874</v>
      </c>
      <c r="AJ162" s="251">
        <v>2</v>
      </c>
      <c r="AK162" s="282">
        <f t="shared" si="55"/>
        <v>0.5</v>
      </c>
      <c r="AL162" s="219">
        <f t="shared" si="56"/>
        <v>0.5</v>
      </c>
      <c r="AM162" s="132" t="str">
        <f t="shared" si="57"/>
        <v>EN TERMINO</v>
      </c>
      <c r="AN162" s="134" t="s">
        <v>877</v>
      </c>
      <c r="AO162" s="251" t="s">
        <v>879</v>
      </c>
      <c r="AP162" s="135" t="str">
        <f t="shared" si="58"/>
        <v>PENDIENTE</v>
      </c>
      <c r="AQ162" s="221"/>
      <c r="AR162" s="255"/>
      <c r="AS162" s="251"/>
      <c r="AT162" s="251"/>
      <c r="AU162" s="251"/>
      <c r="AV162" s="251"/>
      <c r="AW162" s="256"/>
      <c r="AX162" s="251"/>
      <c r="AY162" s="251"/>
      <c r="AZ162" s="221"/>
      <c r="BA162" s="134"/>
      <c r="BB162" s="251"/>
      <c r="BC162" s="157" t="str">
        <f t="shared" si="59"/>
        <v/>
      </c>
      <c r="BD162" s="225" t="str">
        <f t="shared" si="60"/>
        <v/>
      </c>
      <c r="BE162" s="132" t="str">
        <f t="shared" si="61"/>
        <v/>
      </c>
      <c r="BF162" s="235"/>
      <c r="BG162" s="135" t="str">
        <f t="shared" si="62"/>
        <v>PENDIENTE</v>
      </c>
      <c r="BH162" s="146"/>
      <c r="BI162" s="146" t="str">
        <f t="shared" si="63"/>
        <v>ABIERTO</v>
      </c>
      <c r="BJ162" s="146" t="str">
        <f t="shared" si="64"/>
        <v>ABIERTO</v>
      </c>
    </row>
    <row r="163" spans="1:62" ht="35.1" customHeight="1" x14ac:dyDescent="0.25">
      <c r="A163" s="473"/>
      <c r="B163" s="473"/>
      <c r="C163" s="378" t="s">
        <v>81</v>
      </c>
      <c r="D163" s="473"/>
      <c r="E163" s="464"/>
      <c r="F163" s="473"/>
      <c r="G163" s="474">
        <v>4</v>
      </c>
      <c r="H163" s="381" t="s">
        <v>376</v>
      </c>
      <c r="I163" s="475" t="s">
        <v>415</v>
      </c>
      <c r="J163" s="473"/>
      <c r="K163" s="473"/>
      <c r="L163" s="473"/>
      <c r="M163" s="480">
        <v>1</v>
      </c>
      <c r="N163" s="473"/>
      <c r="O163" s="378" t="s">
        <v>412</v>
      </c>
      <c r="P163" s="469" t="s">
        <v>381</v>
      </c>
      <c r="Q163" s="473"/>
      <c r="R163" s="473"/>
      <c r="S163" s="473"/>
      <c r="T163" s="470">
        <v>1</v>
      </c>
      <c r="U163" s="473"/>
      <c r="V163" s="471">
        <v>44227</v>
      </c>
      <c r="W163" s="471">
        <v>44500</v>
      </c>
      <c r="X163" s="473"/>
      <c r="Y163" s="136">
        <v>44286</v>
      </c>
      <c r="Z163" s="477"/>
      <c r="AA163" s="31">
        <v>0</v>
      </c>
      <c r="AB163" s="282">
        <f t="shared" si="92"/>
        <v>0</v>
      </c>
      <c r="AC163" s="371">
        <f t="shared" si="69"/>
        <v>0</v>
      </c>
      <c r="AD163" s="132" t="str">
        <f t="shared" si="70"/>
        <v>ALERTA</v>
      </c>
      <c r="AE163" s="478" t="s">
        <v>657</v>
      </c>
      <c r="AF163" s="70"/>
      <c r="AG163" s="135" t="str">
        <f t="shared" si="71"/>
        <v>PENDIENTE</v>
      </c>
      <c r="AH163" s="303">
        <v>44377</v>
      </c>
      <c r="AI163" s="251"/>
      <c r="AJ163" s="251">
        <v>0</v>
      </c>
      <c r="AK163" s="282">
        <f t="shared" si="55"/>
        <v>0</v>
      </c>
      <c r="AL163" s="219">
        <f t="shared" si="56"/>
        <v>0</v>
      </c>
      <c r="AM163" s="132" t="str">
        <f t="shared" si="57"/>
        <v>ALERTA</v>
      </c>
      <c r="AN163" s="134" t="s">
        <v>878</v>
      </c>
      <c r="AO163" s="251" t="s">
        <v>879</v>
      </c>
      <c r="AP163" s="135" t="str">
        <f>IF(AL163=100%,IF(AL163&gt;50%,"CUMPLIDA","PENDIENTE"),IF(AL163&lt;50%,"ATENCIÓN","PENDIENTE"))</f>
        <v>ATENCIÓN</v>
      </c>
      <c r="AQ163" s="221"/>
      <c r="AR163" s="255"/>
      <c r="AS163" s="251"/>
      <c r="AT163" s="251"/>
      <c r="AU163" s="251"/>
      <c r="AV163" s="251"/>
      <c r="AW163" s="256"/>
      <c r="AX163" s="251"/>
      <c r="AY163" s="251"/>
      <c r="AZ163" s="221"/>
      <c r="BA163" s="134"/>
      <c r="BB163" s="251"/>
      <c r="BC163" s="157" t="str">
        <f t="shared" si="59"/>
        <v/>
      </c>
      <c r="BD163" s="225" t="str">
        <f t="shared" si="60"/>
        <v/>
      </c>
      <c r="BE163" s="132" t="str">
        <f t="shared" si="61"/>
        <v/>
      </c>
      <c r="BF163" s="235"/>
      <c r="BG163" s="135" t="str">
        <f t="shared" si="62"/>
        <v>PENDIENTE</v>
      </c>
      <c r="BH163" s="146"/>
      <c r="BI163" s="146" t="str">
        <f t="shared" si="63"/>
        <v>ABIERTO</v>
      </c>
      <c r="BJ163" s="146" t="str">
        <f t="shared" si="64"/>
        <v>ABIERTO</v>
      </c>
    </row>
    <row r="164" spans="1:62" ht="35.1" customHeight="1" x14ac:dyDescent="0.25">
      <c r="A164" s="473"/>
      <c r="B164" s="473"/>
      <c r="C164" s="378" t="s">
        <v>81</v>
      </c>
      <c r="D164" s="473"/>
      <c r="E164" s="464"/>
      <c r="F164" s="473"/>
      <c r="G164" s="474">
        <v>5</v>
      </c>
      <c r="H164" s="381" t="s">
        <v>376</v>
      </c>
      <c r="I164" s="467" t="s">
        <v>416</v>
      </c>
      <c r="J164" s="473"/>
      <c r="K164" s="473"/>
      <c r="L164" s="473"/>
      <c r="M164" s="480">
        <v>1</v>
      </c>
      <c r="N164" s="473"/>
      <c r="O164" s="378" t="s">
        <v>412</v>
      </c>
      <c r="P164" s="469" t="s">
        <v>381</v>
      </c>
      <c r="Q164" s="473"/>
      <c r="R164" s="473"/>
      <c r="S164" s="473"/>
      <c r="T164" s="470">
        <v>1</v>
      </c>
      <c r="U164" s="473"/>
      <c r="V164" s="473"/>
      <c r="W164" s="369">
        <v>44286</v>
      </c>
      <c r="X164" s="473"/>
      <c r="Y164" s="136">
        <v>44286</v>
      </c>
      <c r="Z164" s="477" t="s">
        <v>654</v>
      </c>
      <c r="AA164" s="31">
        <v>1</v>
      </c>
      <c r="AB164" s="282">
        <f t="shared" si="92"/>
        <v>1</v>
      </c>
      <c r="AC164" s="371">
        <f t="shared" si="69"/>
        <v>1</v>
      </c>
      <c r="AD164" s="132" t="str">
        <f t="shared" si="70"/>
        <v>OK</v>
      </c>
      <c r="AE164" s="16"/>
      <c r="AF164" s="70"/>
      <c r="AG164" s="135" t="str">
        <f t="shared" si="71"/>
        <v>CUMPLIDA</v>
      </c>
      <c r="AH164" s="251"/>
      <c r="AI164" s="251"/>
      <c r="AJ164" s="251"/>
      <c r="AK164" s="282"/>
      <c r="AL164" s="219"/>
      <c r="AM164" s="146"/>
      <c r="AN164" s="428"/>
      <c r="AO164" s="428"/>
      <c r="AP164" s="310"/>
      <c r="AQ164" s="221"/>
      <c r="AR164" s="255"/>
      <c r="AS164" s="251"/>
      <c r="AT164" s="251"/>
      <c r="AU164" s="251"/>
      <c r="AV164" s="251"/>
      <c r="AW164" s="256"/>
      <c r="AX164" s="251"/>
      <c r="AY164" s="251"/>
      <c r="AZ164" s="221"/>
      <c r="BA164" s="134"/>
      <c r="BB164" s="251"/>
      <c r="BC164" s="157" t="str">
        <f t="shared" si="59"/>
        <v/>
      </c>
      <c r="BD164" s="225" t="str">
        <f t="shared" si="60"/>
        <v/>
      </c>
      <c r="BE164" s="132" t="str">
        <f t="shared" si="61"/>
        <v/>
      </c>
      <c r="BF164" s="235"/>
      <c r="BG164" s="135" t="str">
        <f t="shared" si="62"/>
        <v>PENDIENTE</v>
      </c>
      <c r="BH164" s="146"/>
      <c r="BI164" s="146" t="str">
        <f t="shared" si="63"/>
        <v>CERRADO</v>
      </c>
      <c r="BJ164" s="146" t="str">
        <f t="shared" si="64"/>
        <v>CERRADO</v>
      </c>
    </row>
    <row r="165" spans="1:62" ht="35.1" customHeight="1" x14ac:dyDescent="0.25">
      <c r="A165" s="473"/>
      <c r="B165" s="473"/>
      <c r="C165" s="378" t="s">
        <v>81</v>
      </c>
      <c r="D165" s="473"/>
      <c r="E165" s="464"/>
      <c r="F165" s="473"/>
      <c r="G165" s="474">
        <v>6</v>
      </c>
      <c r="H165" s="381" t="s">
        <v>376</v>
      </c>
      <c r="I165" s="467" t="s">
        <v>417</v>
      </c>
      <c r="J165" s="473"/>
      <c r="K165" s="473"/>
      <c r="L165" s="473"/>
      <c r="M165" s="480">
        <v>1</v>
      </c>
      <c r="N165" s="473"/>
      <c r="O165" s="378" t="s">
        <v>412</v>
      </c>
      <c r="P165" s="469" t="s">
        <v>381</v>
      </c>
      <c r="Q165" s="473"/>
      <c r="R165" s="473"/>
      <c r="S165" s="473"/>
      <c r="T165" s="470">
        <v>1</v>
      </c>
      <c r="U165" s="473"/>
      <c r="V165" s="473"/>
      <c r="W165" s="369">
        <v>44286</v>
      </c>
      <c r="X165" s="473"/>
      <c r="Y165" s="136">
        <v>44286</v>
      </c>
      <c r="Z165" s="477" t="s">
        <v>654</v>
      </c>
      <c r="AA165" s="31">
        <v>1</v>
      </c>
      <c r="AB165" s="282">
        <f t="shared" si="92"/>
        <v>1</v>
      </c>
      <c r="AC165" s="371">
        <f t="shared" si="69"/>
        <v>1</v>
      </c>
      <c r="AD165" s="132" t="str">
        <f t="shared" si="70"/>
        <v>OK</v>
      </c>
      <c r="AE165" s="16"/>
      <c r="AF165" s="70"/>
      <c r="AG165" s="135" t="str">
        <f t="shared" si="71"/>
        <v>CUMPLIDA</v>
      </c>
      <c r="AH165" s="251"/>
      <c r="AI165" s="251"/>
      <c r="AJ165" s="251"/>
      <c r="AK165" s="282"/>
      <c r="AL165" s="219"/>
      <c r="AM165" s="146"/>
      <c r="AN165" s="428"/>
      <c r="AO165" s="428"/>
      <c r="AP165" s="310"/>
      <c r="AQ165" s="221"/>
      <c r="AR165" s="255"/>
      <c r="AS165" s="251"/>
      <c r="AT165" s="251"/>
      <c r="AU165" s="251"/>
      <c r="AV165" s="251"/>
      <c r="AW165" s="256"/>
      <c r="AX165" s="251"/>
      <c r="AY165" s="251"/>
      <c r="AZ165" s="221"/>
      <c r="BA165" s="134"/>
      <c r="BB165" s="251"/>
      <c r="BC165" s="157" t="str">
        <f t="shared" si="59"/>
        <v/>
      </c>
      <c r="BD165" s="225" t="str">
        <f t="shared" si="60"/>
        <v/>
      </c>
      <c r="BE165" s="132" t="str">
        <f t="shared" si="61"/>
        <v/>
      </c>
      <c r="BF165" s="235"/>
      <c r="BG165" s="135" t="str">
        <f t="shared" si="62"/>
        <v>PENDIENTE</v>
      </c>
      <c r="BH165" s="146"/>
      <c r="BI165" s="146" t="str">
        <f t="shared" si="63"/>
        <v>CERRADO</v>
      </c>
      <c r="BJ165" s="146" t="str">
        <f t="shared" si="64"/>
        <v>CERRADO</v>
      </c>
    </row>
    <row r="166" spans="1:62" ht="35.1" customHeight="1" x14ac:dyDescent="0.25">
      <c r="A166" s="473"/>
      <c r="B166" s="473"/>
      <c r="C166" s="378" t="s">
        <v>81</v>
      </c>
      <c r="D166" s="473"/>
      <c r="E166" s="464"/>
      <c r="F166" s="473"/>
      <c r="G166" s="474">
        <v>7</v>
      </c>
      <c r="H166" s="381" t="s">
        <v>376</v>
      </c>
      <c r="I166" s="467" t="s">
        <v>418</v>
      </c>
      <c r="J166" s="473"/>
      <c r="K166" s="473"/>
      <c r="L166" s="473"/>
      <c r="M166" s="480">
        <v>1</v>
      </c>
      <c r="N166" s="473"/>
      <c r="O166" s="378" t="s">
        <v>412</v>
      </c>
      <c r="P166" s="469" t="s">
        <v>381</v>
      </c>
      <c r="Q166" s="473"/>
      <c r="R166" s="473"/>
      <c r="S166" s="473"/>
      <c r="T166" s="470">
        <v>1</v>
      </c>
      <c r="U166" s="473"/>
      <c r="V166" s="473"/>
      <c r="W166" s="369">
        <v>44286</v>
      </c>
      <c r="X166" s="473"/>
      <c r="Y166" s="136">
        <v>44286</v>
      </c>
      <c r="Z166" s="477" t="s">
        <v>655</v>
      </c>
      <c r="AA166" s="31">
        <v>1</v>
      </c>
      <c r="AB166" s="282">
        <f t="shared" si="92"/>
        <v>1</v>
      </c>
      <c r="AC166" s="371">
        <f t="shared" si="69"/>
        <v>1</v>
      </c>
      <c r="AD166" s="132" t="str">
        <f t="shared" si="70"/>
        <v>OK</v>
      </c>
      <c r="AE166" s="376" t="s">
        <v>659</v>
      </c>
      <c r="AF166" s="70"/>
      <c r="AG166" s="135" t="str">
        <f t="shared" si="71"/>
        <v>CUMPLIDA</v>
      </c>
      <c r="AH166" s="251"/>
      <c r="AI166" s="251"/>
      <c r="AJ166" s="251"/>
      <c r="AK166" s="282"/>
      <c r="AL166" s="219"/>
      <c r="AM166" s="146"/>
      <c r="AN166" s="428"/>
      <c r="AO166" s="428"/>
      <c r="AP166" s="310"/>
      <c r="AQ166" s="221"/>
      <c r="AR166" s="255"/>
      <c r="AS166" s="251"/>
      <c r="AT166" s="251"/>
      <c r="AU166" s="251"/>
      <c r="AV166" s="251"/>
      <c r="AW166" s="256"/>
      <c r="AX166" s="251"/>
      <c r="AY166" s="251"/>
      <c r="AZ166" s="221"/>
      <c r="BA166" s="134"/>
      <c r="BB166" s="251"/>
      <c r="BC166" s="157" t="str">
        <f t="shared" si="59"/>
        <v/>
      </c>
      <c r="BD166" s="225" t="str">
        <f t="shared" si="60"/>
        <v/>
      </c>
      <c r="BE166" s="132" t="str">
        <f t="shared" si="61"/>
        <v/>
      </c>
      <c r="BF166" s="235"/>
      <c r="BG166" s="135" t="str">
        <f t="shared" si="62"/>
        <v>PENDIENTE</v>
      </c>
      <c r="BH166" s="146"/>
      <c r="BI166" s="146" t="str">
        <f t="shared" si="63"/>
        <v>CERRADO</v>
      </c>
      <c r="BJ166" s="146" t="str">
        <f t="shared" si="64"/>
        <v>CERRADO</v>
      </c>
    </row>
    <row r="167" spans="1:62" ht="35.1" customHeight="1" x14ac:dyDescent="0.25">
      <c r="A167" s="473"/>
      <c r="B167" s="473"/>
      <c r="C167" s="378" t="s">
        <v>81</v>
      </c>
      <c r="D167" s="473"/>
      <c r="E167" s="464"/>
      <c r="F167" s="473"/>
      <c r="G167" s="474">
        <v>8</v>
      </c>
      <c r="H167" s="381" t="s">
        <v>376</v>
      </c>
      <c r="I167" s="467" t="s">
        <v>419</v>
      </c>
      <c r="J167" s="473"/>
      <c r="K167" s="473"/>
      <c r="L167" s="473"/>
      <c r="M167" s="480">
        <v>1</v>
      </c>
      <c r="N167" s="473"/>
      <c r="O167" s="378" t="s">
        <v>412</v>
      </c>
      <c r="P167" s="469" t="s">
        <v>381</v>
      </c>
      <c r="Q167" s="473"/>
      <c r="R167" s="473"/>
      <c r="S167" s="473"/>
      <c r="T167" s="470">
        <v>1</v>
      </c>
      <c r="U167" s="473"/>
      <c r="V167" s="473"/>
      <c r="W167" s="369">
        <v>44286</v>
      </c>
      <c r="X167" s="473"/>
      <c r="Y167" s="136">
        <v>44286</v>
      </c>
      <c r="Z167" s="477" t="s">
        <v>654</v>
      </c>
      <c r="AA167" s="31">
        <v>1</v>
      </c>
      <c r="AB167" s="282">
        <f t="shared" si="92"/>
        <v>1</v>
      </c>
      <c r="AC167" s="371">
        <f t="shared" si="69"/>
        <v>1</v>
      </c>
      <c r="AD167" s="132" t="str">
        <f t="shared" si="70"/>
        <v>OK</v>
      </c>
      <c r="AE167" s="16"/>
      <c r="AF167" s="70"/>
      <c r="AG167" s="135" t="str">
        <f t="shared" si="71"/>
        <v>CUMPLIDA</v>
      </c>
      <c r="AH167" s="251"/>
      <c r="AI167" s="251"/>
      <c r="AJ167" s="251"/>
      <c r="AK167" s="282"/>
      <c r="AL167" s="219"/>
      <c r="AM167" s="146"/>
      <c r="AN167" s="428"/>
      <c r="AO167" s="428"/>
      <c r="AP167" s="310"/>
      <c r="AQ167" s="221"/>
      <c r="AR167" s="255"/>
      <c r="AS167" s="251"/>
      <c r="AT167" s="251"/>
      <c r="AU167" s="251"/>
      <c r="AV167" s="251"/>
      <c r="AW167" s="256"/>
      <c r="AX167" s="251"/>
      <c r="AY167" s="251"/>
      <c r="AZ167" s="221"/>
      <c r="BA167" s="134"/>
      <c r="BB167" s="251"/>
      <c r="BC167" s="157" t="str">
        <f t="shared" si="59"/>
        <v/>
      </c>
      <c r="BD167" s="225" t="str">
        <f t="shared" si="60"/>
        <v/>
      </c>
      <c r="BE167" s="132" t="str">
        <f t="shared" si="61"/>
        <v/>
      </c>
      <c r="BF167" s="235"/>
      <c r="BG167" s="135" t="str">
        <f t="shared" si="62"/>
        <v>PENDIENTE</v>
      </c>
      <c r="BH167" s="146"/>
      <c r="BI167" s="146" t="str">
        <f t="shared" si="63"/>
        <v>CERRADO</v>
      </c>
      <c r="BJ167" s="146" t="str">
        <f t="shared" si="64"/>
        <v>CERRADO</v>
      </c>
    </row>
    <row r="168" spans="1:62" ht="35.1" customHeight="1" x14ac:dyDescent="0.2">
      <c r="A168" s="481"/>
      <c r="B168" s="482"/>
      <c r="C168" s="483" t="s">
        <v>81</v>
      </c>
      <c r="D168" s="481"/>
      <c r="E168" s="484" t="s">
        <v>439</v>
      </c>
      <c r="F168" s="482"/>
      <c r="G168" s="481">
        <v>1</v>
      </c>
      <c r="H168" s="314" t="s">
        <v>448</v>
      </c>
      <c r="I168" s="485" t="s">
        <v>440</v>
      </c>
      <c r="J168" s="486" t="s">
        <v>567</v>
      </c>
      <c r="K168" s="486" t="s">
        <v>568</v>
      </c>
      <c r="L168" s="110"/>
      <c r="M168" s="323">
        <v>2</v>
      </c>
      <c r="N168" s="323" t="s">
        <v>88</v>
      </c>
      <c r="O168" s="110" t="s">
        <v>569</v>
      </c>
      <c r="P168" s="110" t="s">
        <v>570</v>
      </c>
      <c r="Q168" s="110"/>
      <c r="R168" s="323"/>
      <c r="S168" s="110"/>
      <c r="T168" s="487">
        <v>1</v>
      </c>
      <c r="U168" s="488"/>
      <c r="V168" s="321">
        <v>44287</v>
      </c>
      <c r="W168" s="321">
        <v>44561</v>
      </c>
      <c r="X168" s="323"/>
      <c r="Y168" s="136"/>
      <c r="AB168" s="398" t="str">
        <f t="shared" si="73"/>
        <v/>
      </c>
      <c r="AC168" s="399" t="str">
        <f t="shared" si="69"/>
        <v/>
      </c>
      <c r="AD168" s="132" t="str">
        <f t="shared" si="70"/>
        <v/>
      </c>
      <c r="AE168" s="134"/>
      <c r="AF168" s="70"/>
      <c r="AG168" s="135" t="str">
        <f t="shared" si="71"/>
        <v>PENDIENTE</v>
      </c>
      <c r="AH168" s="489">
        <v>44377</v>
      </c>
      <c r="AI168" s="490" t="s">
        <v>880</v>
      </c>
      <c r="AJ168" s="491">
        <v>0.85</v>
      </c>
      <c r="AK168" s="138">
        <f>(IF(AJ168="","",IF(OR($M168=0,$M168="",AH168=""),"",AJ168/$M168)))</f>
        <v>0.42499999999999999</v>
      </c>
      <c r="AL168" s="139">
        <f>(IF(OR($T168="",AK168=""),"",IF(OR($T168=0,AK168=0),0,IF((AK168*100%)/$T168&gt;100%,100%,(AK168*100%)/$T168))))</f>
        <v>0.42499999999999999</v>
      </c>
      <c r="AM168" s="140" t="str">
        <f>IF(AJ168="","",IF(AL168&lt;100%, IF(AL168&lt;25%, "ALERTA","EN TERMINO"), IF(AL168=100%, "OK", "EN TERMINO")))</f>
        <v>EN TERMINO</v>
      </c>
      <c r="AN168" s="137" t="s">
        <v>881</v>
      </c>
      <c r="AO168" s="137" t="s">
        <v>827</v>
      </c>
      <c r="AP168" s="374" t="str">
        <f>IF(AL168=100%,IF(AL168&gt;25%,"CUMPLIDA","PENDIENTE"),IF(AL168&lt;25%,"INCUMPLIDA","PENDIENTE"))</f>
        <v>PENDIENTE</v>
      </c>
      <c r="AQ168" s="221"/>
      <c r="AR168" s="255"/>
      <c r="AS168" s="251"/>
      <c r="AT168" s="251"/>
      <c r="AU168" s="251"/>
      <c r="AV168" s="251"/>
      <c r="AW168" s="256"/>
      <c r="AX168" s="251"/>
      <c r="AY168" s="251"/>
      <c r="AZ168" s="221"/>
      <c r="BA168" s="134"/>
      <c r="BB168" s="251"/>
      <c r="BC168" s="157" t="str">
        <f t="shared" si="59"/>
        <v/>
      </c>
      <c r="BD168" s="225" t="str">
        <f t="shared" si="60"/>
        <v/>
      </c>
      <c r="BE168" s="132" t="str">
        <f t="shared" si="61"/>
        <v/>
      </c>
      <c r="BF168" s="235"/>
      <c r="BG168" s="135" t="str">
        <f t="shared" si="62"/>
        <v>PENDIENTE</v>
      </c>
      <c r="BH168" s="146"/>
      <c r="BI168" s="146" t="str">
        <f t="shared" si="63"/>
        <v>ABIERTO</v>
      </c>
      <c r="BJ168" s="146" t="str">
        <f t="shared" si="64"/>
        <v>ABIERTO</v>
      </c>
    </row>
    <row r="169" spans="1:62" ht="35.1" customHeight="1" x14ac:dyDescent="0.2">
      <c r="A169" s="481"/>
      <c r="B169" s="482"/>
      <c r="C169" s="483" t="s">
        <v>81</v>
      </c>
      <c r="D169" s="481"/>
      <c r="E169" s="484"/>
      <c r="F169" s="481"/>
      <c r="G169" s="481">
        <v>2</v>
      </c>
      <c r="H169" s="314" t="s">
        <v>448</v>
      </c>
      <c r="I169" s="492" t="s">
        <v>441</v>
      </c>
      <c r="J169" s="486" t="s">
        <v>571</v>
      </c>
      <c r="K169" s="486" t="s">
        <v>572</v>
      </c>
      <c r="L169" s="323"/>
      <c r="M169" s="323">
        <v>1</v>
      </c>
      <c r="N169" s="110" t="s">
        <v>209</v>
      </c>
      <c r="O169" s="110" t="s">
        <v>569</v>
      </c>
      <c r="P169" s="110" t="s">
        <v>573</v>
      </c>
      <c r="Q169" s="323"/>
      <c r="R169" s="323"/>
      <c r="S169" s="323"/>
      <c r="T169" s="487">
        <v>1</v>
      </c>
      <c r="U169" s="323"/>
      <c r="V169" s="321">
        <v>44287</v>
      </c>
      <c r="W169" s="321">
        <v>44561</v>
      </c>
      <c r="X169" s="323"/>
      <c r="Y169" s="136"/>
      <c r="AB169" s="398" t="str">
        <f t="shared" si="73"/>
        <v/>
      </c>
      <c r="AC169" s="399" t="str">
        <f t="shared" si="69"/>
        <v/>
      </c>
      <c r="AD169" s="132" t="str">
        <f t="shared" si="70"/>
        <v/>
      </c>
      <c r="AE169" s="134"/>
      <c r="AF169" s="70"/>
      <c r="AG169" s="135" t="str">
        <f t="shared" si="71"/>
        <v>PENDIENTE</v>
      </c>
      <c r="AH169" s="489">
        <v>44377</v>
      </c>
      <c r="AI169" s="493" t="s">
        <v>882</v>
      </c>
      <c r="AJ169" s="491">
        <v>0</v>
      </c>
      <c r="AK169" s="138">
        <f t="shared" ref="AK169:AK175" si="93">(IF(AJ169="","",IF(OR($M169=0,$M169="",AH169=""),"",AJ169/$M169)))</f>
        <v>0</v>
      </c>
      <c r="AL169" s="139">
        <f t="shared" ref="AL169:AL175" si="94">(IF(OR($T169="",AK169=""),"",IF(OR($T169=0,AK169=0),0,IF((AK169*100%)/$T169&gt;100%,100%,(AK169*100%)/$T169))))</f>
        <v>0</v>
      </c>
      <c r="AM169" s="140" t="str">
        <f>IF(AJ169="","",IF(AL169&lt;100%, IF(AL169&lt;25%, "ALERTA","EN TERMINO"), IF(AL169=100%, "OK", "EN TERMINO")))</f>
        <v>ALERTA</v>
      </c>
      <c r="AN169" s="137" t="s">
        <v>883</v>
      </c>
      <c r="AO169" s="137" t="s">
        <v>827</v>
      </c>
      <c r="AP169" s="374" t="str">
        <f>IF(AL169=100%,IF(AL169&gt;25%,"CUMPLIDA","PENDIENTE"),IF(AL169&lt;25%,"ATENCIÓN","PENDIENTE"))</f>
        <v>ATENCIÓN</v>
      </c>
      <c r="AQ169" s="221"/>
      <c r="AR169" s="255"/>
      <c r="AS169" s="251"/>
      <c r="AT169" s="251"/>
      <c r="AU169" s="251"/>
      <c r="AV169" s="251"/>
      <c r="AW169" s="256"/>
      <c r="AX169" s="251"/>
      <c r="AY169" s="251"/>
      <c r="AZ169" s="221"/>
      <c r="BA169" s="134"/>
      <c r="BB169" s="251"/>
      <c r="BC169" s="157" t="str">
        <f t="shared" si="59"/>
        <v/>
      </c>
      <c r="BD169" s="225" t="str">
        <f t="shared" si="60"/>
        <v/>
      </c>
      <c r="BE169" s="132" t="str">
        <f t="shared" si="61"/>
        <v/>
      </c>
      <c r="BF169" s="235"/>
      <c r="BG169" s="135" t="str">
        <f t="shared" si="62"/>
        <v>PENDIENTE</v>
      </c>
      <c r="BH169" s="146"/>
      <c r="BI169" s="146" t="str">
        <f t="shared" si="63"/>
        <v>ABIERTO</v>
      </c>
      <c r="BJ169" s="146" t="str">
        <f t="shared" si="64"/>
        <v>ABIERTO</v>
      </c>
    </row>
    <row r="170" spans="1:62" ht="35.1" customHeight="1" x14ac:dyDescent="0.2">
      <c r="A170" s="481"/>
      <c r="B170" s="482"/>
      <c r="C170" s="483" t="s">
        <v>81</v>
      </c>
      <c r="D170" s="481"/>
      <c r="E170" s="484"/>
      <c r="F170" s="481"/>
      <c r="G170" s="481">
        <v>5</v>
      </c>
      <c r="H170" s="314" t="s">
        <v>448</v>
      </c>
      <c r="I170" s="485" t="s">
        <v>442</v>
      </c>
      <c r="J170" s="486" t="s">
        <v>574</v>
      </c>
      <c r="K170" s="486" t="s">
        <v>575</v>
      </c>
      <c r="L170" s="323"/>
      <c r="M170" s="323">
        <v>1</v>
      </c>
      <c r="N170" s="110" t="s">
        <v>209</v>
      </c>
      <c r="O170" s="110" t="s">
        <v>569</v>
      </c>
      <c r="P170" s="110" t="s">
        <v>573</v>
      </c>
      <c r="Q170" s="323"/>
      <c r="R170" s="323"/>
      <c r="S170" s="323"/>
      <c r="T170" s="487">
        <v>1</v>
      </c>
      <c r="U170" s="323"/>
      <c r="V170" s="321">
        <v>44287</v>
      </c>
      <c r="W170" s="321">
        <v>44561</v>
      </c>
      <c r="X170" s="323"/>
      <c r="Y170" s="136"/>
      <c r="AB170" s="398" t="str">
        <f t="shared" si="73"/>
        <v/>
      </c>
      <c r="AC170" s="399" t="str">
        <f t="shared" si="69"/>
        <v/>
      </c>
      <c r="AD170" s="132" t="str">
        <f t="shared" si="70"/>
        <v/>
      </c>
      <c r="AE170" s="134"/>
      <c r="AF170" s="70"/>
      <c r="AG170" s="135" t="str">
        <f t="shared" si="71"/>
        <v>PENDIENTE</v>
      </c>
      <c r="AH170" s="489">
        <v>44377</v>
      </c>
      <c r="AI170" s="493" t="s">
        <v>884</v>
      </c>
      <c r="AJ170" s="491">
        <v>0.5</v>
      </c>
      <c r="AK170" s="138">
        <f t="shared" si="93"/>
        <v>0.5</v>
      </c>
      <c r="AL170" s="139">
        <f t="shared" si="94"/>
        <v>0.5</v>
      </c>
      <c r="AM170" s="140" t="str">
        <f t="shared" ref="AM170:AM175" si="95">IF(AJ170="","",IF(AL170&lt;100%, IF(AL170&lt;25%, "ALERTA","EN TERMINO"), IF(AL170=100%, "OK", "EN TERMINO")))</f>
        <v>EN TERMINO</v>
      </c>
      <c r="AN170" s="137" t="s">
        <v>885</v>
      </c>
      <c r="AO170" s="137" t="s">
        <v>827</v>
      </c>
      <c r="AP170" s="374" t="str">
        <f t="shared" ref="AP170:AP175" si="96">IF(AL170=100%,IF(AL170&gt;25%,"CUMPLIDA","PENDIENTE"),IF(AL170&lt;25%,"INCUMPLIDA","PENDIENTE"))</f>
        <v>PENDIENTE</v>
      </c>
      <c r="AQ170" s="221"/>
      <c r="AR170" s="255"/>
      <c r="AS170" s="251"/>
      <c r="AT170" s="251"/>
      <c r="AU170" s="251"/>
      <c r="AV170" s="251"/>
      <c r="AW170" s="256"/>
      <c r="AX170" s="251"/>
      <c r="AY170" s="251"/>
      <c r="AZ170" s="221"/>
      <c r="BA170" s="134"/>
      <c r="BB170" s="251"/>
      <c r="BC170" s="157" t="str">
        <f t="shared" si="59"/>
        <v/>
      </c>
      <c r="BD170" s="225" t="str">
        <f t="shared" si="60"/>
        <v/>
      </c>
      <c r="BE170" s="132" t="str">
        <f t="shared" si="61"/>
        <v/>
      </c>
      <c r="BF170" s="235"/>
      <c r="BG170" s="135" t="str">
        <f t="shared" si="62"/>
        <v>PENDIENTE</v>
      </c>
      <c r="BH170" s="146"/>
      <c r="BI170" s="146" t="str">
        <f t="shared" si="63"/>
        <v>ABIERTO</v>
      </c>
      <c r="BJ170" s="146" t="str">
        <f t="shared" si="64"/>
        <v>ABIERTO</v>
      </c>
    </row>
    <row r="171" spans="1:62" ht="35.1" customHeight="1" x14ac:dyDescent="0.2">
      <c r="A171" s="481"/>
      <c r="B171" s="482"/>
      <c r="C171" s="483" t="s">
        <v>81</v>
      </c>
      <c r="D171" s="481"/>
      <c r="E171" s="484"/>
      <c r="F171" s="481"/>
      <c r="G171" s="494">
        <v>6</v>
      </c>
      <c r="H171" s="314" t="s">
        <v>448</v>
      </c>
      <c r="I171" s="495" t="s">
        <v>443</v>
      </c>
      <c r="J171" s="486" t="s">
        <v>576</v>
      </c>
      <c r="K171" s="486" t="s">
        <v>577</v>
      </c>
      <c r="L171" s="323"/>
      <c r="M171" s="323">
        <v>1</v>
      </c>
      <c r="N171" s="496" t="s">
        <v>209</v>
      </c>
      <c r="O171" s="110" t="s">
        <v>569</v>
      </c>
      <c r="P171" s="110" t="s">
        <v>578</v>
      </c>
      <c r="Q171" s="323"/>
      <c r="R171" s="323"/>
      <c r="S171" s="323"/>
      <c r="T171" s="487">
        <v>1</v>
      </c>
      <c r="U171" s="323"/>
      <c r="V171" s="321">
        <v>44287</v>
      </c>
      <c r="W171" s="321">
        <v>44377</v>
      </c>
      <c r="X171" s="323"/>
      <c r="Y171" s="136"/>
      <c r="AB171" s="398" t="str">
        <f t="shared" si="73"/>
        <v/>
      </c>
      <c r="AC171" s="399" t="str">
        <f t="shared" si="69"/>
        <v/>
      </c>
      <c r="AD171" s="132" t="str">
        <f t="shared" si="70"/>
        <v/>
      </c>
      <c r="AE171" s="134"/>
      <c r="AF171" s="70"/>
      <c r="AG171" s="135" t="str">
        <f t="shared" si="71"/>
        <v>PENDIENTE</v>
      </c>
      <c r="AH171" s="489">
        <v>44377</v>
      </c>
      <c r="AI171" s="493" t="s">
        <v>886</v>
      </c>
      <c r="AJ171" s="491">
        <v>0.75</v>
      </c>
      <c r="AK171" s="138">
        <f t="shared" si="93"/>
        <v>0.75</v>
      </c>
      <c r="AL171" s="139">
        <f t="shared" si="94"/>
        <v>0.75</v>
      </c>
      <c r="AM171" s="140" t="str">
        <f t="shared" si="95"/>
        <v>EN TERMINO</v>
      </c>
      <c r="AN171" s="497" t="s">
        <v>887</v>
      </c>
      <c r="AO171" s="137" t="s">
        <v>827</v>
      </c>
      <c r="AP171" s="374" t="str">
        <f>IF(AL171=100%,IF(AL171&gt;25%,"CUMPLIDA","PENDIENTE"),IF(AL171&lt;100%,"INCUMPLIDA","PENDIENTE"))</f>
        <v>INCUMPLIDA</v>
      </c>
      <c r="AQ171" s="221"/>
      <c r="AR171" s="255"/>
      <c r="AS171" s="251"/>
      <c r="AT171" s="251"/>
      <c r="AU171" s="251"/>
      <c r="AV171" s="251"/>
      <c r="AW171" s="256"/>
      <c r="AX171" s="251"/>
      <c r="AY171" s="251"/>
      <c r="AZ171" s="221"/>
      <c r="BA171" s="134"/>
      <c r="BB171" s="251"/>
      <c r="BC171" s="157" t="str">
        <f t="shared" si="59"/>
        <v/>
      </c>
      <c r="BD171" s="225" t="str">
        <f t="shared" si="60"/>
        <v/>
      </c>
      <c r="BE171" s="132" t="str">
        <f t="shared" si="61"/>
        <v/>
      </c>
      <c r="BF171" s="235"/>
      <c r="BG171" s="135" t="str">
        <f t="shared" si="62"/>
        <v>PENDIENTE</v>
      </c>
      <c r="BH171" s="146"/>
      <c r="BI171" s="146" t="str">
        <f t="shared" si="63"/>
        <v>ABIERTO</v>
      </c>
      <c r="BJ171" s="146" t="str">
        <f t="shared" si="64"/>
        <v>ABIERTO</v>
      </c>
    </row>
    <row r="172" spans="1:62" ht="35.1" customHeight="1" x14ac:dyDescent="0.2">
      <c r="A172" s="481"/>
      <c r="B172" s="482"/>
      <c r="C172" s="483" t="s">
        <v>81</v>
      </c>
      <c r="D172" s="481"/>
      <c r="E172" s="484"/>
      <c r="F172" s="481"/>
      <c r="G172" s="494"/>
      <c r="H172" s="314" t="s">
        <v>448</v>
      </c>
      <c r="I172" s="498" t="s">
        <v>444</v>
      </c>
      <c r="J172" s="486" t="s">
        <v>579</v>
      </c>
      <c r="K172" s="486" t="s">
        <v>580</v>
      </c>
      <c r="L172" s="323"/>
      <c r="M172" s="323">
        <v>2</v>
      </c>
      <c r="N172" s="323" t="s">
        <v>88</v>
      </c>
      <c r="O172" s="110" t="s">
        <v>569</v>
      </c>
      <c r="P172" s="110" t="s">
        <v>578</v>
      </c>
      <c r="Q172" s="323"/>
      <c r="R172" s="323"/>
      <c r="S172" s="323"/>
      <c r="T172" s="487">
        <v>1</v>
      </c>
      <c r="U172" s="323"/>
      <c r="V172" s="321">
        <v>44287</v>
      </c>
      <c r="W172" s="321">
        <v>44377</v>
      </c>
      <c r="X172" s="323"/>
      <c r="Y172" s="136"/>
      <c r="AB172" s="398" t="str">
        <f t="shared" si="73"/>
        <v/>
      </c>
      <c r="AC172" s="399" t="str">
        <f t="shared" si="69"/>
        <v/>
      </c>
      <c r="AD172" s="132" t="str">
        <f t="shared" si="70"/>
        <v/>
      </c>
      <c r="AE172" s="134"/>
      <c r="AF172" s="70"/>
      <c r="AG172" s="135" t="str">
        <f t="shared" si="71"/>
        <v>PENDIENTE</v>
      </c>
      <c r="AH172" s="489">
        <v>44377</v>
      </c>
      <c r="AI172" s="493" t="s">
        <v>888</v>
      </c>
      <c r="AJ172" s="491">
        <v>0.5</v>
      </c>
      <c r="AK172" s="138">
        <f t="shared" si="93"/>
        <v>0.25</v>
      </c>
      <c r="AL172" s="139">
        <f t="shared" si="94"/>
        <v>0.25</v>
      </c>
      <c r="AM172" s="140" t="str">
        <f t="shared" si="95"/>
        <v>EN TERMINO</v>
      </c>
      <c r="AN172" s="497" t="s">
        <v>889</v>
      </c>
      <c r="AO172" s="137" t="s">
        <v>827</v>
      </c>
      <c r="AP172" s="374" t="str">
        <f t="shared" ref="AP172:AP173" si="97">IF(AL172=100%,IF(AL172&gt;25%,"CUMPLIDA","PENDIENTE"),IF(AL172&lt;100%,"INCUMPLIDA","PENDIENTE"))</f>
        <v>INCUMPLIDA</v>
      </c>
      <c r="AQ172" s="221"/>
      <c r="AR172" s="255"/>
      <c r="AS172" s="251"/>
      <c r="AT172" s="251"/>
      <c r="AU172" s="251"/>
      <c r="AV172" s="251"/>
      <c r="AW172" s="256"/>
      <c r="AX172" s="251"/>
      <c r="AY172" s="251"/>
      <c r="AZ172" s="221"/>
      <c r="BA172" s="134"/>
      <c r="BB172" s="251"/>
      <c r="BC172" s="157" t="str">
        <f t="shared" si="59"/>
        <v/>
      </c>
      <c r="BD172" s="225" t="str">
        <f t="shared" si="60"/>
        <v/>
      </c>
      <c r="BE172" s="132" t="str">
        <f t="shared" si="61"/>
        <v/>
      </c>
      <c r="BF172" s="235"/>
      <c r="BG172" s="135" t="str">
        <f t="shared" si="62"/>
        <v>PENDIENTE</v>
      </c>
      <c r="BH172" s="146"/>
      <c r="BI172" s="146" t="str">
        <f t="shared" si="63"/>
        <v>ABIERTO</v>
      </c>
      <c r="BJ172" s="146" t="str">
        <f t="shared" si="64"/>
        <v>ABIERTO</v>
      </c>
    </row>
    <row r="173" spans="1:62" ht="35.1" customHeight="1" x14ac:dyDescent="0.2">
      <c r="A173" s="481"/>
      <c r="B173" s="482"/>
      <c r="C173" s="483" t="s">
        <v>81</v>
      </c>
      <c r="D173" s="481"/>
      <c r="E173" s="484"/>
      <c r="F173" s="481"/>
      <c r="G173" s="494"/>
      <c r="H173" s="314" t="s">
        <v>448</v>
      </c>
      <c r="I173" s="499" t="s">
        <v>445</v>
      </c>
      <c r="J173" s="486" t="s">
        <v>581</v>
      </c>
      <c r="K173" s="486" t="s">
        <v>582</v>
      </c>
      <c r="L173" s="323"/>
      <c r="M173" s="323">
        <v>1</v>
      </c>
      <c r="N173" s="110" t="s">
        <v>209</v>
      </c>
      <c r="O173" s="110" t="s">
        <v>569</v>
      </c>
      <c r="P173" s="110" t="s">
        <v>578</v>
      </c>
      <c r="Q173" s="323"/>
      <c r="R173" s="323"/>
      <c r="S173" s="323"/>
      <c r="T173" s="487">
        <v>1</v>
      </c>
      <c r="U173" s="323"/>
      <c r="V173" s="321">
        <v>44287</v>
      </c>
      <c r="W173" s="321">
        <v>44377</v>
      </c>
      <c r="X173" s="323"/>
      <c r="Y173" s="136"/>
      <c r="AB173" s="398" t="str">
        <f t="shared" si="73"/>
        <v/>
      </c>
      <c r="AC173" s="399" t="str">
        <f t="shared" si="69"/>
        <v/>
      </c>
      <c r="AD173" s="132" t="str">
        <f t="shared" si="70"/>
        <v/>
      </c>
      <c r="AE173" s="134"/>
      <c r="AF173" s="70"/>
      <c r="AG173" s="135" t="str">
        <f t="shared" si="71"/>
        <v>PENDIENTE</v>
      </c>
      <c r="AH173" s="489">
        <v>44377</v>
      </c>
      <c r="AI173" s="493" t="s">
        <v>890</v>
      </c>
      <c r="AJ173" s="491">
        <v>0.75</v>
      </c>
      <c r="AK173" s="138">
        <f t="shared" si="93"/>
        <v>0.75</v>
      </c>
      <c r="AL173" s="139">
        <f t="shared" si="94"/>
        <v>0.75</v>
      </c>
      <c r="AM173" s="140" t="str">
        <f t="shared" si="95"/>
        <v>EN TERMINO</v>
      </c>
      <c r="AN173" s="497" t="s">
        <v>891</v>
      </c>
      <c r="AO173" s="137" t="s">
        <v>827</v>
      </c>
      <c r="AP173" s="374" t="str">
        <f t="shared" si="97"/>
        <v>INCUMPLIDA</v>
      </c>
      <c r="AQ173" s="221"/>
      <c r="AR173" s="255"/>
      <c r="AS173" s="251"/>
      <c r="AT173" s="251"/>
      <c r="AU173" s="251"/>
      <c r="AV173" s="251"/>
      <c r="AW173" s="256"/>
      <c r="AX173" s="251"/>
      <c r="AY173" s="251"/>
      <c r="AZ173" s="221"/>
      <c r="BA173" s="134"/>
      <c r="BB173" s="251"/>
      <c r="BC173" s="157" t="str">
        <f t="shared" si="59"/>
        <v/>
      </c>
      <c r="BD173" s="225" t="str">
        <f t="shared" si="60"/>
        <v/>
      </c>
      <c r="BE173" s="132" t="str">
        <f t="shared" si="61"/>
        <v/>
      </c>
      <c r="BF173" s="235"/>
      <c r="BG173" s="135" t="str">
        <f t="shared" si="62"/>
        <v>PENDIENTE</v>
      </c>
      <c r="BH173" s="146"/>
      <c r="BI173" s="146" t="str">
        <f t="shared" si="63"/>
        <v>ABIERTO</v>
      </c>
      <c r="BJ173" s="146" t="str">
        <f>IF(AG173="CUMPLIDA","CERRADO","ABIERTO")</f>
        <v>ABIERTO</v>
      </c>
    </row>
    <row r="174" spans="1:62" ht="35.1" customHeight="1" x14ac:dyDescent="0.2">
      <c r="A174" s="481"/>
      <c r="B174" s="482"/>
      <c r="C174" s="483" t="s">
        <v>81</v>
      </c>
      <c r="D174" s="481"/>
      <c r="E174" s="484"/>
      <c r="F174" s="481"/>
      <c r="G174" s="494"/>
      <c r="H174" s="314" t="s">
        <v>448</v>
      </c>
      <c r="I174" s="498" t="s">
        <v>446</v>
      </c>
      <c r="J174" s="486" t="s">
        <v>583</v>
      </c>
      <c r="K174" s="486" t="s">
        <v>584</v>
      </c>
      <c r="L174" s="323"/>
      <c r="M174" s="323">
        <v>2</v>
      </c>
      <c r="N174" s="110" t="s">
        <v>209</v>
      </c>
      <c r="O174" s="110" t="s">
        <v>569</v>
      </c>
      <c r="P174" s="110" t="s">
        <v>578</v>
      </c>
      <c r="Q174" s="323"/>
      <c r="R174" s="323"/>
      <c r="S174" s="323"/>
      <c r="T174" s="487">
        <v>1</v>
      </c>
      <c r="U174" s="323"/>
      <c r="V174" s="321">
        <v>44287</v>
      </c>
      <c r="W174" s="321">
        <v>44499</v>
      </c>
      <c r="X174" s="323"/>
      <c r="Y174" s="136"/>
      <c r="AB174" s="398" t="str">
        <f t="shared" si="73"/>
        <v/>
      </c>
      <c r="AC174" s="399" t="str">
        <f t="shared" si="69"/>
        <v/>
      </c>
      <c r="AD174" s="132" t="str">
        <f t="shared" si="70"/>
        <v/>
      </c>
      <c r="AE174" s="134"/>
      <c r="AF174" s="70"/>
      <c r="AG174" s="135" t="str">
        <f t="shared" si="71"/>
        <v>PENDIENTE</v>
      </c>
      <c r="AH174" s="489">
        <v>44377</v>
      </c>
      <c r="AI174" s="500" t="s">
        <v>892</v>
      </c>
      <c r="AJ174" s="491">
        <v>1</v>
      </c>
      <c r="AK174" s="138">
        <f t="shared" si="93"/>
        <v>0.5</v>
      </c>
      <c r="AL174" s="139">
        <f t="shared" si="94"/>
        <v>0.5</v>
      </c>
      <c r="AM174" s="140" t="str">
        <f t="shared" si="95"/>
        <v>EN TERMINO</v>
      </c>
      <c r="AN174" s="137" t="s">
        <v>893</v>
      </c>
      <c r="AO174" s="137" t="s">
        <v>827</v>
      </c>
      <c r="AP174" s="374" t="str">
        <f t="shared" si="96"/>
        <v>PENDIENTE</v>
      </c>
      <c r="AQ174" s="221"/>
      <c r="AR174" s="255"/>
      <c r="AS174" s="251"/>
      <c r="AT174" s="251"/>
      <c r="AU174" s="251"/>
      <c r="AV174" s="251"/>
      <c r="AW174" s="256"/>
      <c r="AX174" s="251"/>
      <c r="AY174" s="251"/>
      <c r="AZ174" s="221"/>
      <c r="BA174" s="134"/>
      <c r="BB174" s="251"/>
      <c r="BC174" s="157" t="str">
        <f t="shared" si="59"/>
        <v/>
      </c>
      <c r="BD174" s="225" t="str">
        <f t="shared" si="60"/>
        <v/>
      </c>
      <c r="BE174" s="132" t="str">
        <f t="shared" si="61"/>
        <v/>
      </c>
      <c r="BF174" s="235"/>
      <c r="BG174" s="135" t="str">
        <f t="shared" si="62"/>
        <v>PENDIENTE</v>
      </c>
      <c r="BH174" s="146"/>
      <c r="BI174" s="146" t="str">
        <f t="shared" si="63"/>
        <v>ABIERTO</v>
      </c>
      <c r="BJ174" s="146" t="str">
        <f t="shared" si="64"/>
        <v>ABIERTO</v>
      </c>
    </row>
    <row r="175" spans="1:62" ht="35.1" customHeight="1" x14ac:dyDescent="0.2">
      <c r="A175" s="481"/>
      <c r="B175" s="482"/>
      <c r="C175" s="483" t="s">
        <v>81</v>
      </c>
      <c r="D175" s="481"/>
      <c r="E175" s="484"/>
      <c r="F175" s="481"/>
      <c r="G175" s="481">
        <v>7</v>
      </c>
      <c r="H175" s="314" t="s">
        <v>448</v>
      </c>
      <c r="I175" s="501" t="s">
        <v>447</v>
      </c>
      <c r="J175" s="486" t="s">
        <v>585</v>
      </c>
      <c r="K175" s="502" t="s">
        <v>586</v>
      </c>
      <c r="L175" s="323"/>
      <c r="M175" s="323">
        <v>1</v>
      </c>
      <c r="N175" s="323" t="s">
        <v>587</v>
      </c>
      <c r="O175" s="110" t="s">
        <v>569</v>
      </c>
      <c r="P175" s="110" t="s">
        <v>573</v>
      </c>
      <c r="Q175" s="323"/>
      <c r="R175" s="323"/>
      <c r="S175" s="323"/>
      <c r="T175" s="487">
        <v>1</v>
      </c>
      <c r="U175" s="323"/>
      <c r="V175" s="321">
        <v>44287</v>
      </c>
      <c r="W175" s="321">
        <v>44561</v>
      </c>
      <c r="X175" s="323"/>
      <c r="Y175" s="136"/>
      <c r="AB175" s="398" t="str">
        <f t="shared" si="73"/>
        <v/>
      </c>
      <c r="AC175" s="399" t="str">
        <f t="shared" si="69"/>
        <v/>
      </c>
      <c r="AD175" s="132" t="str">
        <f t="shared" si="70"/>
        <v/>
      </c>
      <c r="AE175" s="134"/>
      <c r="AF175" s="70"/>
      <c r="AG175" s="135" t="str">
        <f t="shared" si="71"/>
        <v>PENDIENTE</v>
      </c>
      <c r="AH175" s="489">
        <v>44377</v>
      </c>
      <c r="AI175" s="493" t="s">
        <v>894</v>
      </c>
      <c r="AJ175" s="491">
        <v>0.3</v>
      </c>
      <c r="AK175" s="138">
        <f t="shared" si="93"/>
        <v>0.3</v>
      </c>
      <c r="AL175" s="139">
        <f t="shared" si="94"/>
        <v>0.3</v>
      </c>
      <c r="AM175" s="140" t="str">
        <f t="shared" si="95"/>
        <v>EN TERMINO</v>
      </c>
      <c r="AN175" s="137" t="s">
        <v>895</v>
      </c>
      <c r="AO175" s="137" t="s">
        <v>827</v>
      </c>
      <c r="AP175" s="374" t="str">
        <f t="shared" si="96"/>
        <v>PENDIENTE</v>
      </c>
      <c r="AQ175" s="221"/>
      <c r="AR175" s="255"/>
      <c r="AS175" s="251"/>
      <c r="AT175" s="251"/>
      <c r="AU175" s="251"/>
      <c r="AV175" s="251"/>
      <c r="AW175" s="256"/>
      <c r="AX175" s="251"/>
      <c r="AY175" s="251"/>
      <c r="AZ175" s="221"/>
      <c r="BA175" s="134"/>
      <c r="BB175" s="251"/>
      <c r="BC175" s="157" t="str">
        <f t="shared" si="59"/>
        <v/>
      </c>
      <c r="BD175" s="225" t="str">
        <f t="shared" si="60"/>
        <v/>
      </c>
      <c r="BE175" s="132" t="str">
        <f t="shared" si="61"/>
        <v/>
      </c>
      <c r="BF175" s="235"/>
      <c r="BG175" s="135" t="str">
        <f t="shared" si="62"/>
        <v>PENDIENTE</v>
      </c>
      <c r="BH175" s="146"/>
      <c r="BI175" s="146" t="str">
        <f t="shared" si="63"/>
        <v>ABIERTO</v>
      </c>
      <c r="BJ175" s="146" t="str">
        <f t="shared" si="64"/>
        <v>ABIERTO</v>
      </c>
    </row>
    <row r="176" spans="1:62" ht="30" customHeight="1" x14ac:dyDescent="0.25">
      <c r="A176" s="503"/>
      <c r="B176" s="504"/>
      <c r="C176" s="505" t="s">
        <v>81</v>
      </c>
      <c r="D176" s="506"/>
      <c r="E176" s="507" t="s">
        <v>742</v>
      </c>
      <c r="F176" s="504" t="s">
        <v>744</v>
      </c>
      <c r="G176" s="508" t="s">
        <v>745</v>
      </c>
      <c r="H176" s="509" t="s">
        <v>448</v>
      </c>
      <c r="I176" s="508" t="s">
        <v>746</v>
      </c>
      <c r="J176" s="508" t="s">
        <v>747</v>
      </c>
      <c r="K176" s="505" t="s">
        <v>748</v>
      </c>
      <c r="L176" s="506"/>
      <c r="M176" s="506">
        <v>1</v>
      </c>
      <c r="N176" s="510" t="s">
        <v>88</v>
      </c>
      <c r="O176" s="505" t="s">
        <v>412</v>
      </c>
      <c r="P176" s="505" t="s">
        <v>749</v>
      </c>
      <c r="Q176" s="505" t="s">
        <v>750</v>
      </c>
      <c r="R176" s="508" t="s">
        <v>751</v>
      </c>
      <c r="S176" s="508" t="s">
        <v>752</v>
      </c>
      <c r="T176" s="511">
        <v>1</v>
      </c>
      <c r="U176" s="512" t="s">
        <v>753</v>
      </c>
      <c r="V176" s="504">
        <v>44326</v>
      </c>
      <c r="W176" s="513">
        <v>44351</v>
      </c>
      <c r="Y176" s="514">
        <v>44377</v>
      </c>
      <c r="Z176" s="515" t="s">
        <v>896</v>
      </c>
      <c r="AA176" s="516">
        <v>1</v>
      </c>
      <c r="AB176" s="138">
        <f>(IF(AA176="","",IF(OR($M176=0,$M176="",$Y176=""),"",AA176/$M176)))</f>
        <v>1</v>
      </c>
      <c r="AC176" s="139">
        <f>(IF(OR($T176="",AB176=""),"",IF(OR($T176=0,AB176=0),0,IF((AB176*100%)/$T176&gt;100%,100%,(AB176*100%)/$T176))))</f>
        <v>1</v>
      </c>
      <c r="AD176" s="140" t="str">
        <f>IF(AA176="","",IF(AC176&lt;100%, IF(AC176&lt;25%, "ALERTA","EN TERMINO"), IF(AC176=100%, "OK", "EN TERMINO")))</f>
        <v>OK</v>
      </c>
      <c r="AE176" s="387" t="s">
        <v>900</v>
      </c>
      <c r="AF176" s="137" t="s">
        <v>901</v>
      </c>
      <c r="AG176" s="374" t="str">
        <f>IF(AC176=100%,IF(AC176&gt;25%,"CUMPLIDA","PENDIENTE"),IF(AC176&lt;25%,"INCUMPLIDA","PENDIENTE"))</f>
        <v>CUMPLIDA</v>
      </c>
      <c r="AH176" s="491"/>
      <c r="AI176" s="491"/>
      <c r="AJ176" s="491"/>
      <c r="AK176" s="491"/>
      <c r="AL176" s="491"/>
      <c r="AM176" s="491"/>
      <c r="AN176" s="491"/>
      <c r="AO176" s="491"/>
      <c r="AP176" s="491"/>
      <c r="AQ176" s="491"/>
      <c r="AR176" s="491"/>
      <c r="AS176" s="491"/>
      <c r="AT176" s="491"/>
      <c r="AU176" s="491"/>
      <c r="AV176" s="491"/>
      <c r="AW176" s="491"/>
      <c r="AX176" s="491"/>
      <c r="AY176" s="491"/>
      <c r="AZ176" s="491"/>
      <c r="BA176" s="491"/>
      <c r="BB176" s="491"/>
      <c r="BC176" s="491"/>
      <c r="BD176" s="491"/>
      <c r="BE176" s="491"/>
      <c r="BF176" s="491"/>
      <c r="BG176" s="491"/>
      <c r="BH176" s="491"/>
      <c r="BI176" s="491"/>
      <c r="BJ176" s="491" t="str">
        <f>IF(AG176="CUMPLIDA","CERRADO","ABIERTO")</f>
        <v>CERRADO</v>
      </c>
    </row>
    <row r="177" spans="1:62" ht="30" customHeight="1" x14ac:dyDescent="0.25">
      <c r="A177" s="503"/>
      <c r="B177" s="504"/>
      <c r="C177" s="505" t="s">
        <v>81</v>
      </c>
      <c r="D177" s="506"/>
      <c r="E177" s="507"/>
      <c r="F177" s="504" t="s">
        <v>744</v>
      </c>
      <c r="G177" s="508"/>
      <c r="H177" s="509"/>
      <c r="I177" s="508"/>
      <c r="J177" s="508"/>
      <c r="K177" s="505" t="s">
        <v>754</v>
      </c>
      <c r="L177" s="506"/>
      <c r="M177" s="506">
        <v>1</v>
      </c>
      <c r="N177" s="510"/>
      <c r="O177" s="505" t="s">
        <v>412</v>
      </c>
      <c r="P177" s="505" t="s">
        <v>749</v>
      </c>
      <c r="Q177" s="505" t="s">
        <v>750</v>
      </c>
      <c r="R177" s="508"/>
      <c r="S177" s="508"/>
      <c r="T177" s="511">
        <v>1</v>
      </c>
      <c r="U177" s="512"/>
      <c r="V177" s="504">
        <v>44326</v>
      </c>
      <c r="W177" s="513">
        <v>44351</v>
      </c>
      <c r="Y177" s="514">
        <v>44377</v>
      </c>
      <c r="Z177" s="515" t="s">
        <v>897</v>
      </c>
      <c r="AA177" s="516">
        <v>1</v>
      </c>
      <c r="AB177" s="138">
        <f t="shared" ref="AB177:AB208" si="98">(IF(AA177="","",IF(OR($M177=0,$M177="",$Y177=""),"",AA177/$M177)))</f>
        <v>1</v>
      </c>
      <c r="AC177" s="139">
        <f t="shared" ref="AC177:AC208" si="99">(IF(OR($T177="",AB177=""),"",IF(OR($T177=0,AB177=0),0,IF((AB177*100%)/$T177&gt;100%,100%,(AB177*100%)/$T177))))</f>
        <v>1</v>
      </c>
      <c r="AD177" s="140" t="str">
        <f t="shared" ref="AD177:AD208" si="100">IF(AA177="","",IF(AC177&lt;100%, IF(AC177&lt;25%, "ALERTA","EN TERMINO"), IF(AC177=100%, "OK", "EN TERMINO")))</f>
        <v>OK</v>
      </c>
      <c r="AE177" s="387" t="s">
        <v>900</v>
      </c>
      <c r="AF177" s="137" t="s">
        <v>901</v>
      </c>
      <c r="AG177" s="374" t="str">
        <f t="shared" ref="AG177:AG207" si="101">IF(AC177=100%,IF(AC177&gt;25%,"CUMPLIDA","PENDIENTE"),IF(AC177&lt;25%,"INCUMPLIDA","PENDIENTE"))</f>
        <v>CUMPLIDA</v>
      </c>
      <c r="AH177" s="491"/>
      <c r="AI177" s="491"/>
      <c r="AJ177" s="491"/>
      <c r="AK177" s="491"/>
      <c r="AL177" s="491"/>
      <c r="AM177" s="491"/>
      <c r="AN177" s="491"/>
      <c r="AO177" s="491"/>
      <c r="AP177" s="491"/>
      <c r="AQ177" s="491"/>
      <c r="AR177" s="491"/>
      <c r="AS177" s="491"/>
      <c r="AT177" s="491"/>
      <c r="AU177" s="491"/>
      <c r="AV177" s="491"/>
      <c r="AW177" s="491"/>
      <c r="AX177" s="491"/>
      <c r="AY177" s="491"/>
      <c r="AZ177" s="491"/>
      <c r="BA177" s="491"/>
      <c r="BB177" s="491"/>
      <c r="BC177" s="491"/>
      <c r="BD177" s="491"/>
      <c r="BE177" s="491"/>
      <c r="BF177" s="491"/>
      <c r="BG177" s="491"/>
      <c r="BH177" s="491"/>
      <c r="BI177" s="491"/>
      <c r="BJ177" s="491" t="str">
        <f t="shared" ref="BJ177:BJ208" si="102">IF(AG177="CUMPLIDA","CERRADO","ABIERTO")</f>
        <v>CERRADO</v>
      </c>
    </row>
    <row r="178" spans="1:62" ht="30" customHeight="1" x14ac:dyDescent="0.25">
      <c r="A178" s="503"/>
      <c r="B178" s="504"/>
      <c r="C178" s="505" t="s">
        <v>81</v>
      </c>
      <c r="D178" s="506"/>
      <c r="E178" s="507"/>
      <c r="F178" s="504" t="s">
        <v>744</v>
      </c>
      <c r="G178" s="508"/>
      <c r="H178" s="509"/>
      <c r="I178" s="508"/>
      <c r="J178" s="508"/>
      <c r="K178" s="505" t="s">
        <v>755</v>
      </c>
      <c r="L178" s="506"/>
      <c r="M178" s="506">
        <v>1</v>
      </c>
      <c r="N178" s="510"/>
      <c r="O178" s="505" t="s">
        <v>412</v>
      </c>
      <c r="P178" s="505" t="s">
        <v>749</v>
      </c>
      <c r="Q178" s="505" t="s">
        <v>750</v>
      </c>
      <c r="R178" s="508"/>
      <c r="S178" s="508"/>
      <c r="T178" s="511">
        <v>1</v>
      </c>
      <c r="U178" s="512"/>
      <c r="V178" s="504">
        <v>44326</v>
      </c>
      <c r="W178" s="513">
        <v>44351</v>
      </c>
      <c r="Y178" s="514">
        <v>44377</v>
      </c>
      <c r="Z178" s="515" t="s">
        <v>898</v>
      </c>
      <c r="AA178" s="516">
        <v>1</v>
      </c>
      <c r="AB178" s="138">
        <f t="shared" si="98"/>
        <v>1</v>
      </c>
      <c r="AC178" s="139">
        <f t="shared" si="99"/>
        <v>1</v>
      </c>
      <c r="AD178" s="140" t="str">
        <f t="shared" si="100"/>
        <v>OK</v>
      </c>
      <c r="AE178" s="387" t="s">
        <v>900</v>
      </c>
      <c r="AF178" s="137" t="s">
        <v>901</v>
      </c>
      <c r="AG178" s="374" t="str">
        <f t="shared" si="101"/>
        <v>CUMPLIDA</v>
      </c>
      <c r="AH178" s="491"/>
      <c r="AI178" s="491"/>
      <c r="AJ178" s="491"/>
      <c r="AK178" s="491"/>
      <c r="AL178" s="491"/>
      <c r="AM178" s="491"/>
      <c r="AN178" s="491"/>
      <c r="AO178" s="491"/>
      <c r="AP178" s="491"/>
      <c r="AQ178" s="491"/>
      <c r="AR178" s="491"/>
      <c r="AS178" s="491"/>
      <c r="AT178" s="491"/>
      <c r="AU178" s="491"/>
      <c r="AV178" s="491"/>
      <c r="AW178" s="491"/>
      <c r="AX178" s="491"/>
      <c r="AY178" s="491"/>
      <c r="AZ178" s="491"/>
      <c r="BA178" s="491"/>
      <c r="BB178" s="491"/>
      <c r="BC178" s="491"/>
      <c r="BD178" s="491"/>
      <c r="BE178" s="491"/>
      <c r="BF178" s="491"/>
      <c r="BG178" s="491"/>
      <c r="BH178" s="491"/>
      <c r="BI178" s="491"/>
      <c r="BJ178" s="491" t="str">
        <f t="shared" si="102"/>
        <v>CERRADO</v>
      </c>
    </row>
    <row r="179" spans="1:62" ht="30" customHeight="1" x14ac:dyDescent="0.25">
      <c r="A179" s="503"/>
      <c r="B179" s="504"/>
      <c r="C179" s="505" t="s">
        <v>81</v>
      </c>
      <c r="D179" s="506"/>
      <c r="E179" s="507"/>
      <c r="F179" s="504" t="s">
        <v>744</v>
      </c>
      <c r="G179" s="508"/>
      <c r="H179" s="509"/>
      <c r="I179" s="508"/>
      <c r="J179" s="508"/>
      <c r="K179" s="505" t="s">
        <v>756</v>
      </c>
      <c r="L179" s="506"/>
      <c r="M179" s="506">
        <v>1</v>
      </c>
      <c r="N179" s="510"/>
      <c r="O179" s="505" t="s">
        <v>412</v>
      </c>
      <c r="P179" s="505" t="s">
        <v>749</v>
      </c>
      <c r="Q179" s="505" t="s">
        <v>750</v>
      </c>
      <c r="R179" s="508"/>
      <c r="S179" s="508"/>
      <c r="T179" s="511">
        <v>1</v>
      </c>
      <c r="U179" s="512"/>
      <c r="V179" s="504">
        <v>44326</v>
      </c>
      <c r="W179" s="513">
        <v>44351</v>
      </c>
      <c r="Y179" s="514">
        <v>44377</v>
      </c>
      <c r="Z179" s="515" t="s">
        <v>899</v>
      </c>
      <c r="AA179" s="516">
        <v>1</v>
      </c>
      <c r="AB179" s="138">
        <f t="shared" si="98"/>
        <v>1</v>
      </c>
      <c r="AC179" s="139">
        <f t="shared" si="99"/>
        <v>1</v>
      </c>
      <c r="AD179" s="140" t="str">
        <f t="shared" si="100"/>
        <v>OK</v>
      </c>
      <c r="AE179" s="387" t="s">
        <v>900</v>
      </c>
      <c r="AF179" s="137" t="s">
        <v>901</v>
      </c>
      <c r="AG179" s="374" t="str">
        <f t="shared" si="101"/>
        <v>CUMPLIDA</v>
      </c>
      <c r="AH179" s="491"/>
      <c r="AI179" s="491"/>
      <c r="AJ179" s="491"/>
      <c r="AK179" s="491"/>
      <c r="AL179" s="491"/>
      <c r="AM179" s="491"/>
      <c r="AN179" s="491"/>
      <c r="AO179" s="491"/>
      <c r="AP179" s="491"/>
      <c r="AQ179" s="491"/>
      <c r="AR179" s="491"/>
      <c r="AS179" s="491"/>
      <c r="AT179" s="491"/>
      <c r="AU179" s="491"/>
      <c r="AV179" s="491"/>
      <c r="AW179" s="491"/>
      <c r="AX179" s="491"/>
      <c r="AY179" s="491"/>
      <c r="AZ179" s="491"/>
      <c r="BA179" s="491"/>
      <c r="BB179" s="491"/>
      <c r="BC179" s="491"/>
      <c r="BD179" s="491"/>
      <c r="BE179" s="491"/>
      <c r="BF179" s="491"/>
      <c r="BG179" s="491"/>
      <c r="BH179" s="491"/>
      <c r="BI179" s="491"/>
      <c r="BJ179" s="491" t="str">
        <f t="shared" si="102"/>
        <v>CERRADO</v>
      </c>
    </row>
    <row r="180" spans="1:62" ht="30" customHeight="1" x14ac:dyDescent="0.25">
      <c r="A180" s="503"/>
      <c r="B180" s="504"/>
      <c r="C180" s="505" t="s">
        <v>81</v>
      </c>
      <c r="D180" s="506"/>
      <c r="E180" s="507"/>
      <c r="F180" s="504" t="s">
        <v>744</v>
      </c>
      <c r="G180" s="508" t="s">
        <v>757</v>
      </c>
      <c r="H180" s="509" t="s">
        <v>448</v>
      </c>
      <c r="I180" s="508" t="s">
        <v>758</v>
      </c>
      <c r="J180" s="508" t="s">
        <v>759</v>
      </c>
      <c r="K180" s="505" t="s">
        <v>760</v>
      </c>
      <c r="L180" s="506"/>
      <c r="M180" s="506">
        <v>1</v>
      </c>
      <c r="N180" s="508" t="s">
        <v>88</v>
      </c>
      <c r="O180" s="505" t="s">
        <v>412</v>
      </c>
      <c r="P180" s="505" t="s">
        <v>749</v>
      </c>
      <c r="Q180" s="505" t="s">
        <v>750</v>
      </c>
      <c r="R180" s="508" t="s">
        <v>751</v>
      </c>
      <c r="S180" s="508" t="s">
        <v>761</v>
      </c>
      <c r="T180" s="511">
        <v>1</v>
      </c>
      <c r="U180" s="512" t="s">
        <v>753</v>
      </c>
      <c r="V180" s="504">
        <v>44326</v>
      </c>
      <c r="W180" s="513">
        <v>44351</v>
      </c>
      <c r="Y180" s="489">
        <v>44377</v>
      </c>
      <c r="Z180" s="491"/>
      <c r="AA180" s="491">
        <v>0</v>
      </c>
      <c r="AB180" s="138">
        <f t="shared" si="98"/>
        <v>0</v>
      </c>
      <c r="AC180" s="139">
        <f t="shared" si="99"/>
        <v>0</v>
      </c>
      <c r="AD180" s="140" t="str">
        <f t="shared" si="100"/>
        <v>ALERTA</v>
      </c>
      <c r="AE180" s="517" t="s">
        <v>902</v>
      </c>
      <c r="AF180" s="137" t="s">
        <v>901</v>
      </c>
      <c r="AG180" s="374" t="str">
        <f t="shared" si="101"/>
        <v>INCUMPLIDA</v>
      </c>
      <c r="AH180" s="491"/>
      <c r="AI180" s="491"/>
      <c r="AJ180" s="491"/>
      <c r="AK180" s="491"/>
      <c r="AL180" s="491"/>
      <c r="AM180" s="491"/>
      <c r="AN180" s="491"/>
      <c r="AO180" s="491"/>
      <c r="AP180" s="491"/>
      <c r="AQ180" s="491"/>
      <c r="AR180" s="491"/>
      <c r="AS180" s="491"/>
      <c r="AT180" s="491"/>
      <c r="AU180" s="491"/>
      <c r="AV180" s="491"/>
      <c r="AW180" s="491"/>
      <c r="AX180" s="491"/>
      <c r="AY180" s="491"/>
      <c r="AZ180" s="491"/>
      <c r="BA180" s="491"/>
      <c r="BB180" s="491"/>
      <c r="BC180" s="491"/>
      <c r="BD180" s="491"/>
      <c r="BE180" s="491"/>
      <c r="BF180" s="491"/>
      <c r="BG180" s="491"/>
      <c r="BH180" s="491"/>
      <c r="BI180" s="491"/>
      <c r="BJ180" s="491" t="str">
        <f t="shared" si="102"/>
        <v>ABIERTO</v>
      </c>
    </row>
    <row r="181" spans="1:62" ht="30" customHeight="1" x14ac:dyDescent="0.25">
      <c r="A181" s="503"/>
      <c r="B181" s="504"/>
      <c r="C181" s="505" t="s">
        <v>81</v>
      </c>
      <c r="D181" s="506"/>
      <c r="E181" s="507"/>
      <c r="F181" s="504" t="s">
        <v>744</v>
      </c>
      <c r="G181" s="508"/>
      <c r="H181" s="509"/>
      <c r="I181" s="508"/>
      <c r="J181" s="508"/>
      <c r="K181" s="518" t="s">
        <v>762</v>
      </c>
      <c r="L181" s="506"/>
      <c r="M181" s="506">
        <v>1</v>
      </c>
      <c r="N181" s="508"/>
      <c r="O181" s="505" t="s">
        <v>412</v>
      </c>
      <c r="P181" s="505" t="s">
        <v>749</v>
      </c>
      <c r="Q181" s="505" t="s">
        <v>750</v>
      </c>
      <c r="R181" s="508"/>
      <c r="S181" s="508"/>
      <c r="T181" s="511">
        <v>1</v>
      </c>
      <c r="U181" s="512"/>
      <c r="V181" s="504">
        <v>44326</v>
      </c>
      <c r="W181" s="513">
        <v>44351</v>
      </c>
      <c r="Y181" s="489">
        <v>44377</v>
      </c>
      <c r="Z181" s="491"/>
      <c r="AA181" s="491">
        <v>0</v>
      </c>
      <c r="AB181" s="138">
        <f t="shared" si="98"/>
        <v>0</v>
      </c>
      <c r="AC181" s="139">
        <f t="shared" si="99"/>
        <v>0</v>
      </c>
      <c r="AD181" s="140" t="str">
        <f t="shared" si="100"/>
        <v>ALERTA</v>
      </c>
      <c r="AE181" s="517" t="s">
        <v>902</v>
      </c>
      <c r="AF181" s="137" t="s">
        <v>901</v>
      </c>
      <c r="AG181" s="374" t="str">
        <f t="shared" si="101"/>
        <v>INCUMPLIDA</v>
      </c>
      <c r="AH181" s="491"/>
      <c r="AI181" s="491"/>
      <c r="AJ181" s="491"/>
      <c r="AK181" s="491"/>
      <c r="AL181" s="491"/>
      <c r="AM181" s="491"/>
      <c r="AN181" s="491"/>
      <c r="AO181" s="491"/>
      <c r="AP181" s="491"/>
      <c r="AQ181" s="491"/>
      <c r="AR181" s="491"/>
      <c r="AS181" s="491"/>
      <c r="AT181" s="491"/>
      <c r="AU181" s="491"/>
      <c r="AV181" s="491"/>
      <c r="AW181" s="491"/>
      <c r="AX181" s="491"/>
      <c r="AY181" s="491"/>
      <c r="AZ181" s="491"/>
      <c r="BA181" s="491"/>
      <c r="BB181" s="491"/>
      <c r="BC181" s="491"/>
      <c r="BD181" s="491"/>
      <c r="BE181" s="491"/>
      <c r="BF181" s="491"/>
      <c r="BG181" s="491"/>
      <c r="BH181" s="491"/>
      <c r="BI181" s="491"/>
      <c r="BJ181" s="491" t="str">
        <f t="shared" si="102"/>
        <v>ABIERTO</v>
      </c>
    </row>
    <row r="182" spans="1:62" ht="30" customHeight="1" x14ac:dyDescent="0.25">
      <c r="A182" s="503"/>
      <c r="B182" s="504"/>
      <c r="C182" s="505" t="s">
        <v>81</v>
      </c>
      <c r="D182" s="506"/>
      <c r="E182" s="507"/>
      <c r="F182" s="504" t="s">
        <v>744</v>
      </c>
      <c r="G182" s="510">
        <v>4</v>
      </c>
      <c r="H182" s="509" t="s">
        <v>448</v>
      </c>
      <c r="I182" s="508" t="s">
        <v>763</v>
      </c>
      <c r="J182" s="508" t="s">
        <v>764</v>
      </c>
      <c r="K182" s="519" t="s">
        <v>765</v>
      </c>
      <c r="L182" s="506"/>
      <c r="M182" s="506">
        <v>1</v>
      </c>
      <c r="N182" s="508" t="s">
        <v>88</v>
      </c>
      <c r="O182" s="505" t="s">
        <v>412</v>
      </c>
      <c r="P182" s="505" t="s">
        <v>749</v>
      </c>
      <c r="Q182" s="505" t="s">
        <v>750</v>
      </c>
      <c r="R182" s="508" t="s">
        <v>751</v>
      </c>
      <c r="S182" s="508" t="s">
        <v>766</v>
      </c>
      <c r="T182" s="511">
        <v>1</v>
      </c>
      <c r="U182" s="512" t="s">
        <v>753</v>
      </c>
      <c r="V182" s="504">
        <v>44326</v>
      </c>
      <c r="W182" s="513">
        <v>44362</v>
      </c>
      <c r="Y182" s="489">
        <v>44377</v>
      </c>
      <c r="Z182" s="515" t="s">
        <v>903</v>
      </c>
      <c r="AA182" s="491">
        <v>1</v>
      </c>
      <c r="AB182" s="138">
        <f t="shared" si="98"/>
        <v>1</v>
      </c>
      <c r="AC182" s="139">
        <f t="shared" si="99"/>
        <v>1</v>
      </c>
      <c r="AD182" s="140" t="str">
        <f t="shared" si="100"/>
        <v>OK</v>
      </c>
      <c r="AE182" s="137" t="s">
        <v>900</v>
      </c>
      <c r="AF182" s="137" t="s">
        <v>901</v>
      </c>
      <c r="AG182" s="374" t="str">
        <f t="shared" si="101"/>
        <v>CUMPLIDA</v>
      </c>
      <c r="AH182" s="491"/>
      <c r="AI182" s="491"/>
      <c r="AJ182" s="491"/>
      <c r="AK182" s="491"/>
      <c r="AL182" s="491"/>
      <c r="AM182" s="491"/>
      <c r="AN182" s="491"/>
      <c r="AO182" s="491"/>
      <c r="AP182" s="491"/>
      <c r="AQ182" s="491"/>
      <c r="AR182" s="491"/>
      <c r="AS182" s="491"/>
      <c r="AT182" s="491"/>
      <c r="AU182" s="491"/>
      <c r="AV182" s="491"/>
      <c r="AW182" s="491"/>
      <c r="AX182" s="491"/>
      <c r="AY182" s="491"/>
      <c r="AZ182" s="491"/>
      <c r="BA182" s="491"/>
      <c r="BB182" s="491"/>
      <c r="BC182" s="491"/>
      <c r="BD182" s="491"/>
      <c r="BE182" s="491"/>
      <c r="BF182" s="491"/>
      <c r="BG182" s="491"/>
      <c r="BH182" s="491"/>
      <c r="BI182" s="491"/>
      <c r="BJ182" s="491" t="str">
        <f t="shared" si="102"/>
        <v>CERRADO</v>
      </c>
    </row>
    <row r="183" spans="1:62" ht="30" customHeight="1" x14ac:dyDescent="0.25">
      <c r="A183" s="503"/>
      <c r="B183" s="504"/>
      <c r="C183" s="505" t="s">
        <v>81</v>
      </c>
      <c r="D183" s="506"/>
      <c r="E183" s="507"/>
      <c r="F183" s="504" t="s">
        <v>744</v>
      </c>
      <c r="G183" s="510"/>
      <c r="H183" s="509"/>
      <c r="I183" s="508"/>
      <c r="J183" s="508"/>
      <c r="K183" s="520" t="s">
        <v>767</v>
      </c>
      <c r="L183" s="506"/>
      <c r="M183" s="506">
        <v>1</v>
      </c>
      <c r="N183" s="508"/>
      <c r="O183" s="505" t="s">
        <v>412</v>
      </c>
      <c r="P183" s="505" t="s">
        <v>749</v>
      </c>
      <c r="Q183" s="505" t="s">
        <v>750</v>
      </c>
      <c r="R183" s="508"/>
      <c r="S183" s="508"/>
      <c r="T183" s="511">
        <v>1</v>
      </c>
      <c r="U183" s="512"/>
      <c r="V183" s="504">
        <v>44326</v>
      </c>
      <c r="W183" s="513">
        <v>44362</v>
      </c>
      <c r="Y183" s="489">
        <v>44377</v>
      </c>
      <c r="Z183" s="521" t="s">
        <v>904</v>
      </c>
      <c r="AA183" s="491">
        <v>1</v>
      </c>
      <c r="AB183" s="138">
        <f t="shared" si="98"/>
        <v>1</v>
      </c>
      <c r="AC183" s="139">
        <f t="shared" si="99"/>
        <v>1</v>
      </c>
      <c r="AD183" s="140" t="str">
        <f t="shared" si="100"/>
        <v>OK</v>
      </c>
      <c r="AE183" s="137" t="s">
        <v>900</v>
      </c>
      <c r="AF183" s="137" t="s">
        <v>901</v>
      </c>
      <c r="AG183" s="374" t="str">
        <f t="shared" si="101"/>
        <v>CUMPLIDA</v>
      </c>
      <c r="AH183" s="491"/>
      <c r="AI183" s="491"/>
      <c r="AJ183" s="491"/>
      <c r="AK183" s="491"/>
      <c r="AL183" s="491"/>
      <c r="AM183" s="491"/>
      <c r="AN183" s="491"/>
      <c r="AO183" s="491"/>
      <c r="AP183" s="491"/>
      <c r="AQ183" s="491"/>
      <c r="AR183" s="491"/>
      <c r="AS183" s="491"/>
      <c r="AT183" s="491"/>
      <c r="AU183" s="491"/>
      <c r="AV183" s="491"/>
      <c r="AW183" s="491"/>
      <c r="AX183" s="491"/>
      <c r="AY183" s="491"/>
      <c r="AZ183" s="491"/>
      <c r="BA183" s="491"/>
      <c r="BB183" s="491"/>
      <c r="BC183" s="491"/>
      <c r="BD183" s="491"/>
      <c r="BE183" s="491"/>
      <c r="BF183" s="491"/>
      <c r="BG183" s="491"/>
      <c r="BH183" s="491"/>
      <c r="BI183" s="491"/>
      <c r="BJ183" s="491" t="str">
        <f t="shared" si="102"/>
        <v>CERRADO</v>
      </c>
    </row>
    <row r="184" spans="1:62" ht="30" customHeight="1" x14ac:dyDescent="0.25">
      <c r="A184" s="503"/>
      <c r="B184" s="504"/>
      <c r="C184" s="505" t="s">
        <v>81</v>
      </c>
      <c r="D184" s="506"/>
      <c r="E184" s="507"/>
      <c r="F184" s="504" t="s">
        <v>744</v>
      </c>
      <c r="G184" s="510"/>
      <c r="H184" s="509"/>
      <c r="I184" s="508"/>
      <c r="J184" s="508"/>
      <c r="K184" s="520" t="s">
        <v>768</v>
      </c>
      <c r="L184" s="506"/>
      <c r="M184" s="506">
        <v>1</v>
      </c>
      <c r="N184" s="508"/>
      <c r="O184" s="505" t="s">
        <v>412</v>
      </c>
      <c r="P184" s="505" t="s">
        <v>749</v>
      </c>
      <c r="Q184" s="505" t="s">
        <v>750</v>
      </c>
      <c r="R184" s="508"/>
      <c r="S184" s="508"/>
      <c r="T184" s="511">
        <v>1</v>
      </c>
      <c r="U184" s="512"/>
      <c r="V184" s="504">
        <v>44326</v>
      </c>
      <c r="W184" s="513">
        <v>44362</v>
      </c>
      <c r="Y184" s="489">
        <v>44377</v>
      </c>
      <c r="Z184" s="521" t="s">
        <v>905</v>
      </c>
      <c r="AA184" s="491">
        <v>1</v>
      </c>
      <c r="AB184" s="138">
        <f t="shared" si="98"/>
        <v>1</v>
      </c>
      <c r="AC184" s="139">
        <f t="shared" si="99"/>
        <v>1</v>
      </c>
      <c r="AD184" s="140" t="str">
        <f t="shared" si="100"/>
        <v>OK</v>
      </c>
      <c r="AE184" s="137" t="s">
        <v>900</v>
      </c>
      <c r="AF184" s="137" t="s">
        <v>901</v>
      </c>
      <c r="AG184" s="374" t="str">
        <f t="shared" si="101"/>
        <v>CUMPLIDA</v>
      </c>
      <c r="AH184" s="491"/>
      <c r="AI184" s="491"/>
      <c r="AJ184" s="491"/>
      <c r="AK184" s="491"/>
      <c r="AL184" s="491"/>
      <c r="AM184" s="491"/>
      <c r="AN184" s="491"/>
      <c r="AO184" s="491"/>
      <c r="AP184" s="491"/>
      <c r="AQ184" s="491"/>
      <c r="AR184" s="491"/>
      <c r="AS184" s="491"/>
      <c r="AT184" s="491"/>
      <c r="AU184" s="491"/>
      <c r="AV184" s="491"/>
      <c r="AW184" s="491"/>
      <c r="AX184" s="491"/>
      <c r="AY184" s="491"/>
      <c r="AZ184" s="491"/>
      <c r="BA184" s="491"/>
      <c r="BB184" s="491"/>
      <c r="BC184" s="491"/>
      <c r="BD184" s="491"/>
      <c r="BE184" s="491"/>
      <c r="BF184" s="491"/>
      <c r="BG184" s="491"/>
      <c r="BH184" s="491"/>
      <c r="BI184" s="491"/>
      <c r="BJ184" s="491" t="str">
        <f t="shared" si="102"/>
        <v>CERRADO</v>
      </c>
    </row>
    <row r="185" spans="1:62" ht="30" customHeight="1" x14ac:dyDescent="0.25">
      <c r="A185" s="503"/>
      <c r="B185" s="504"/>
      <c r="C185" s="505" t="s">
        <v>81</v>
      </c>
      <c r="D185" s="506"/>
      <c r="E185" s="507"/>
      <c r="F185" s="504" t="s">
        <v>744</v>
      </c>
      <c r="G185" s="510">
        <v>5</v>
      </c>
      <c r="H185" s="509" t="s">
        <v>448</v>
      </c>
      <c r="I185" s="508" t="s">
        <v>769</v>
      </c>
      <c r="J185" s="508" t="s">
        <v>770</v>
      </c>
      <c r="K185" s="505" t="s">
        <v>771</v>
      </c>
      <c r="L185" s="506"/>
      <c r="M185" s="506">
        <v>1</v>
      </c>
      <c r="N185" s="508" t="s">
        <v>88</v>
      </c>
      <c r="O185" s="505" t="s">
        <v>412</v>
      </c>
      <c r="P185" s="505" t="s">
        <v>749</v>
      </c>
      <c r="Q185" s="505" t="s">
        <v>750</v>
      </c>
      <c r="R185" s="508" t="s">
        <v>751</v>
      </c>
      <c r="S185" s="508" t="s">
        <v>766</v>
      </c>
      <c r="T185" s="511">
        <v>1</v>
      </c>
      <c r="U185" s="512" t="s">
        <v>753</v>
      </c>
      <c r="V185" s="504">
        <v>44326</v>
      </c>
      <c r="W185" s="504">
        <v>44392</v>
      </c>
      <c r="Y185" s="489">
        <v>44377</v>
      </c>
      <c r="Z185" s="515" t="s">
        <v>906</v>
      </c>
      <c r="AA185" s="491">
        <v>1</v>
      </c>
      <c r="AB185" s="138">
        <f t="shared" si="98"/>
        <v>1</v>
      </c>
      <c r="AC185" s="139">
        <f t="shared" si="99"/>
        <v>1</v>
      </c>
      <c r="AD185" s="140" t="str">
        <f t="shared" si="100"/>
        <v>OK</v>
      </c>
      <c r="AE185" s="137" t="s">
        <v>900</v>
      </c>
      <c r="AF185" s="137" t="s">
        <v>901</v>
      </c>
      <c r="AG185" s="374" t="str">
        <f t="shared" si="101"/>
        <v>CUMPLIDA</v>
      </c>
      <c r="AH185" s="491"/>
      <c r="AI185" s="491"/>
      <c r="AJ185" s="491"/>
      <c r="AK185" s="491"/>
      <c r="AL185" s="491"/>
      <c r="AM185" s="491"/>
      <c r="AN185" s="491"/>
      <c r="AO185" s="491"/>
      <c r="AP185" s="491"/>
      <c r="AQ185" s="491"/>
      <c r="AR185" s="491"/>
      <c r="AS185" s="491"/>
      <c r="AT185" s="491"/>
      <c r="AU185" s="491"/>
      <c r="AV185" s="491"/>
      <c r="AW185" s="491"/>
      <c r="AX185" s="491"/>
      <c r="AY185" s="491"/>
      <c r="AZ185" s="491"/>
      <c r="BA185" s="491"/>
      <c r="BB185" s="491"/>
      <c r="BC185" s="491"/>
      <c r="BD185" s="491"/>
      <c r="BE185" s="491"/>
      <c r="BF185" s="491"/>
      <c r="BG185" s="491"/>
      <c r="BH185" s="491"/>
      <c r="BI185" s="491"/>
      <c r="BJ185" s="491" t="str">
        <f t="shared" si="102"/>
        <v>CERRADO</v>
      </c>
    </row>
    <row r="186" spans="1:62" ht="30" customHeight="1" x14ac:dyDescent="0.25">
      <c r="A186" s="503"/>
      <c r="B186" s="504"/>
      <c r="C186" s="505" t="s">
        <v>81</v>
      </c>
      <c r="D186" s="506"/>
      <c r="E186" s="507"/>
      <c r="F186" s="504" t="s">
        <v>744</v>
      </c>
      <c r="G186" s="510"/>
      <c r="H186" s="509"/>
      <c r="I186" s="508"/>
      <c r="J186" s="508"/>
      <c r="K186" s="505" t="s">
        <v>772</v>
      </c>
      <c r="L186" s="506"/>
      <c r="M186" s="506">
        <v>1</v>
      </c>
      <c r="N186" s="508"/>
      <c r="O186" s="505" t="s">
        <v>412</v>
      </c>
      <c r="P186" s="505" t="s">
        <v>749</v>
      </c>
      <c r="Q186" s="505" t="s">
        <v>750</v>
      </c>
      <c r="R186" s="508"/>
      <c r="S186" s="508"/>
      <c r="T186" s="511">
        <v>1</v>
      </c>
      <c r="U186" s="512"/>
      <c r="V186" s="504">
        <v>44326</v>
      </c>
      <c r="W186" s="504">
        <v>44392</v>
      </c>
      <c r="Y186" s="489">
        <v>44377</v>
      </c>
      <c r="Z186" s="491"/>
      <c r="AA186" s="491">
        <v>0</v>
      </c>
      <c r="AB186" s="138">
        <f t="shared" si="98"/>
        <v>0</v>
      </c>
      <c r="AC186" s="139">
        <f t="shared" si="99"/>
        <v>0</v>
      </c>
      <c r="AD186" s="140" t="str">
        <f t="shared" si="100"/>
        <v>ALERTA</v>
      </c>
      <c r="AE186" s="517" t="s">
        <v>902</v>
      </c>
      <c r="AF186" s="137" t="s">
        <v>901</v>
      </c>
      <c r="AG186" s="374" t="str">
        <f>IF(AC186=100%,IF(AC186&gt;25%,"CUMPLIDA","PENDIENTE"),IF(AC186&lt;25%,"ATENCIÓN","PENDIENTE"))</f>
        <v>ATENCIÓN</v>
      </c>
      <c r="AH186" s="491"/>
      <c r="AI186" s="491"/>
      <c r="AJ186" s="491"/>
      <c r="AK186" s="491"/>
      <c r="AL186" s="491"/>
      <c r="AM186" s="491"/>
      <c r="AN186" s="491"/>
      <c r="AO186" s="491"/>
      <c r="AP186" s="491"/>
      <c r="AQ186" s="491"/>
      <c r="AR186" s="491"/>
      <c r="AS186" s="491"/>
      <c r="AT186" s="491"/>
      <c r="AU186" s="491"/>
      <c r="AV186" s="491"/>
      <c r="AW186" s="491"/>
      <c r="AX186" s="491"/>
      <c r="AY186" s="491"/>
      <c r="AZ186" s="491"/>
      <c r="BA186" s="491"/>
      <c r="BB186" s="491"/>
      <c r="BC186" s="491"/>
      <c r="BD186" s="491"/>
      <c r="BE186" s="491"/>
      <c r="BF186" s="491"/>
      <c r="BG186" s="491"/>
      <c r="BH186" s="491"/>
      <c r="BI186" s="491"/>
      <c r="BJ186" s="491" t="str">
        <f t="shared" si="102"/>
        <v>ABIERTO</v>
      </c>
    </row>
    <row r="187" spans="1:62" ht="30" customHeight="1" x14ac:dyDescent="0.25">
      <c r="A187" s="503"/>
      <c r="B187" s="504"/>
      <c r="C187" s="505" t="s">
        <v>81</v>
      </c>
      <c r="D187" s="506"/>
      <c r="E187" s="507"/>
      <c r="F187" s="504" t="s">
        <v>744</v>
      </c>
      <c r="G187" s="510"/>
      <c r="H187" s="509"/>
      <c r="I187" s="508"/>
      <c r="J187" s="508"/>
      <c r="K187" s="505" t="s">
        <v>773</v>
      </c>
      <c r="L187" s="506"/>
      <c r="M187" s="506">
        <v>1</v>
      </c>
      <c r="N187" s="508"/>
      <c r="O187" s="505" t="s">
        <v>412</v>
      </c>
      <c r="P187" s="505" t="s">
        <v>749</v>
      </c>
      <c r="Q187" s="505" t="s">
        <v>750</v>
      </c>
      <c r="R187" s="508"/>
      <c r="S187" s="508"/>
      <c r="T187" s="511">
        <v>1</v>
      </c>
      <c r="U187" s="512"/>
      <c r="V187" s="504">
        <v>44326</v>
      </c>
      <c r="W187" s="504">
        <v>44392</v>
      </c>
      <c r="Y187" s="489">
        <v>44377</v>
      </c>
      <c r="Z187" s="491"/>
      <c r="AA187" s="491">
        <v>0</v>
      </c>
      <c r="AB187" s="138">
        <f t="shared" si="98"/>
        <v>0</v>
      </c>
      <c r="AC187" s="139">
        <f t="shared" si="99"/>
        <v>0</v>
      </c>
      <c r="AD187" s="140" t="str">
        <f t="shared" si="100"/>
        <v>ALERTA</v>
      </c>
      <c r="AE187" s="517" t="s">
        <v>902</v>
      </c>
      <c r="AF187" s="137" t="s">
        <v>901</v>
      </c>
      <c r="AG187" s="374" t="str">
        <f>IF(AC187=100%,IF(AC187&gt;25%,"CUMPLIDA","PENDIENTE"),IF(AC187&lt;25%,"ATENCIÓN","PENDIENTE"))</f>
        <v>ATENCIÓN</v>
      </c>
      <c r="AH187" s="491"/>
      <c r="AI187" s="491"/>
      <c r="AJ187" s="491"/>
      <c r="AK187" s="491"/>
      <c r="AL187" s="491"/>
      <c r="AM187" s="491"/>
      <c r="AN187" s="491"/>
      <c r="AO187" s="491"/>
      <c r="AP187" s="491"/>
      <c r="AQ187" s="491"/>
      <c r="AR187" s="491"/>
      <c r="AS187" s="491"/>
      <c r="AT187" s="491"/>
      <c r="AU187" s="491"/>
      <c r="AV187" s="491"/>
      <c r="AW187" s="491"/>
      <c r="AX187" s="491"/>
      <c r="AY187" s="491"/>
      <c r="AZ187" s="491"/>
      <c r="BA187" s="491"/>
      <c r="BB187" s="491"/>
      <c r="BC187" s="491"/>
      <c r="BD187" s="491"/>
      <c r="BE187" s="491"/>
      <c r="BF187" s="491"/>
      <c r="BG187" s="491"/>
      <c r="BH187" s="491"/>
      <c r="BI187" s="491"/>
      <c r="BJ187" s="491" t="str">
        <f t="shared" si="102"/>
        <v>ABIERTO</v>
      </c>
    </row>
    <row r="188" spans="1:62" ht="30" customHeight="1" x14ac:dyDescent="0.25">
      <c r="A188" s="503"/>
      <c r="B188" s="504"/>
      <c r="C188" s="505" t="s">
        <v>81</v>
      </c>
      <c r="D188" s="506"/>
      <c r="E188" s="507"/>
      <c r="F188" s="504" t="s">
        <v>744</v>
      </c>
      <c r="G188" s="508" t="s">
        <v>774</v>
      </c>
      <c r="H188" s="509" t="s">
        <v>448</v>
      </c>
      <c r="I188" s="508" t="s">
        <v>775</v>
      </c>
      <c r="J188" s="508" t="s">
        <v>776</v>
      </c>
      <c r="K188" s="522" t="s">
        <v>777</v>
      </c>
      <c r="L188" s="506"/>
      <c r="M188" s="506">
        <v>1</v>
      </c>
      <c r="N188" s="510" t="s">
        <v>88</v>
      </c>
      <c r="O188" s="508" t="s">
        <v>412</v>
      </c>
      <c r="P188" s="508" t="s">
        <v>749</v>
      </c>
      <c r="Q188" s="508" t="s">
        <v>750</v>
      </c>
      <c r="R188" s="508" t="s">
        <v>751</v>
      </c>
      <c r="S188" s="508" t="s">
        <v>778</v>
      </c>
      <c r="T188" s="511">
        <v>1</v>
      </c>
      <c r="U188" s="512" t="s">
        <v>753</v>
      </c>
      <c r="V188" s="504">
        <v>44326</v>
      </c>
      <c r="W188" s="513">
        <v>44362</v>
      </c>
      <c r="Y188" s="489">
        <v>44377</v>
      </c>
      <c r="Z188" s="523" t="s">
        <v>907</v>
      </c>
      <c r="AA188" s="491">
        <v>1</v>
      </c>
      <c r="AB188" s="138">
        <f t="shared" si="98"/>
        <v>1</v>
      </c>
      <c r="AC188" s="139">
        <f t="shared" si="99"/>
        <v>1</v>
      </c>
      <c r="AD188" s="140" t="str">
        <f t="shared" si="100"/>
        <v>OK</v>
      </c>
      <c r="AE188" s="137" t="s">
        <v>900</v>
      </c>
      <c r="AF188" s="516" t="s">
        <v>901</v>
      </c>
      <c r="AG188" s="374" t="str">
        <f t="shared" si="101"/>
        <v>CUMPLIDA</v>
      </c>
      <c r="AH188" s="491"/>
      <c r="AI188" s="491"/>
      <c r="AJ188" s="491"/>
      <c r="AK188" s="491"/>
      <c r="AL188" s="491"/>
      <c r="AM188" s="491"/>
      <c r="AN188" s="491"/>
      <c r="AO188" s="491"/>
      <c r="AP188" s="491"/>
      <c r="AQ188" s="491"/>
      <c r="AR188" s="491"/>
      <c r="AS188" s="491"/>
      <c r="AT188" s="491"/>
      <c r="AU188" s="491"/>
      <c r="AV188" s="491"/>
      <c r="AW188" s="491"/>
      <c r="AX188" s="491"/>
      <c r="AY188" s="491"/>
      <c r="AZ188" s="491"/>
      <c r="BA188" s="491"/>
      <c r="BB188" s="491"/>
      <c r="BC188" s="491"/>
      <c r="BD188" s="491"/>
      <c r="BE188" s="491"/>
      <c r="BF188" s="491"/>
      <c r="BG188" s="491"/>
      <c r="BH188" s="491"/>
      <c r="BI188" s="491"/>
      <c r="BJ188" s="491" t="str">
        <f t="shared" si="102"/>
        <v>CERRADO</v>
      </c>
    </row>
    <row r="189" spans="1:62" ht="30" customHeight="1" x14ac:dyDescent="0.25">
      <c r="A189" s="503"/>
      <c r="B189" s="504"/>
      <c r="C189" s="505" t="s">
        <v>81</v>
      </c>
      <c r="D189" s="506"/>
      <c r="E189" s="507"/>
      <c r="F189" s="504" t="s">
        <v>744</v>
      </c>
      <c r="G189" s="508"/>
      <c r="H189" s="509"/>
      <c r="I189" s="508"/>
      <c r="J189" s="508"/>
      <c r="K189" s="522" t="s">
        <v>779</v>
      </c>
      <c r="L189" s="506"/>
      <c r="M189" s="506">
        <v>1</v>
      </c>
      <c r="N189" s="510"/>
      <c r="O189" s="508"/>
      <c r="P189" s="508"/>
      <c r="Q189" s="508"/>
      <c r="R189" s="508"/>
      <c r="S189" s="508"/>
      <c r="T189" s="511">
        <v>1</v>
      </c>
      <c r="U189" s="512"/>
      <c r="V189" s="504">
        <v>44326</v>
      </c>
      <c r="W189" s="513">
        <v>44362</v>
      </c>
      <c r="Y189" s="489">
        <v>44377</v>
      </c>
      <c r="Z189" s="524" t="s">
        <v>908</v>
      </c>
      <c r="AA189" s="491">
        <v>1</v>
      </c>
      <c r="AB189" s="138">
        <f t="shared" si="98"/>
        <v>1</v>
      </c>
      <c r="AC189" s="139">
        <f t="shared" si="99"/>
        <v>1</v>
      </c>
      <c r="AD189" s="140" t="str">
        <f t="shared" si="100"/>
        <v>OK</v>
      </c>
      <c r="AE189" s="137" t="s">
        <v>900</v>
      </c>
      <c r="AF189" s="516" t="s">
        <v>901</v>
      </c>
      <c r="AG189" s="374" t="str">
        <f t="shared" si="101"/>
        <v>CUMPLIDA</v>
      </c>
      <c r="AH189" s="491"/>
      <c r="AI189" s="491"/>
      <c r="AJ189" s="491"/>
      <c r="AK189" s="491"/>
      <c r="AL189" s="491"/>
      <c r="AM189" s="491"/>
      <c r="AN189" s="491"/>
      <c r="AO189" s="491"/>
      <c r="AP189" s="491"/>
      <c r="AQ189" s="491"/>
      <c r="AR189" s="491"/>
      <c r="AS189" s="491"/>
      <c r="AT189" s="491"/>
      <c r="AU189" s="491"/>
      <c r="AV189" s="491"/>
      <c r="AW189" s="491"/>
      <c r="AX189" s="491"/>
      <c r="AY189" s="491"/>
      <c r="AZ189" s="491"/>
      <c r="BA189" s="491"/>
      <c r="BB189" s="491"/>
      <c r="BC189" s="491"/>
      <c r="BD189" s="491"/>
      <c r="BE189" s="491"/>
      <c r="BF189" s="491"/>
      <c r="BG189" s="491"/>
      <c r="BH189" s="491"/>
      <c r="BI189" s="491"/>
      <c r="BJ189" s="491" t="str">
        <f t="shared" si="102"/>
        <v>CERRADO</v>
      </c>
    </row>
    <row r="190" spans="1:62" ht="30" customHeight="1" x14ac:dyDescent="0.25">
      <c r="A190" s="503"/>
      <c r="B190" s="504"/>
      <c r="C190" s="505" t="s">
        <v>81</v>
      </c>
      <c r="D190" s="506"/>
      <c r="E190" s="507"/>
      <c r="F190" s="504" t="s">
        <v>744</v>
      </c>
      <c r="G190" s="508"/>
      <c r="H190" s="509"/>
      <c r="I190" s="508"/>
      <c r="J190" s="508"/>
      <c r="K190" s="522" t="s">
        <v>780</v>
      </c>
      <c r="L190" s="506"/>
      <c r="M190" s="506">
        <v>1</v>
      </c>
      <c r="N190" s="510"/>
      <c r="O190" s="508"/>
      <c r="P190" s="508"/>
      <c r="Q190" s="508"/>
      <c r="R190" s="508"/>
      <c r="S190" s="508"/>
      <c r="T190" s="511">
        <v>1</v>
      </c>
      <c r="U190" s="512"/>
      <c r="V190" s="504">
        <v>44326</v>
      </c>
      <c r="W190" s="513">
        <v>44362</v>
      </c>
      <c r="Y190" s="489">
        <v>44377</v>
      </c>
      <c r="Z190" s="524" t="s">
        <v>909</v>
      </c>
      <c r="AA190" s="491">
        <v>1</v>
      </c>
      <c r="AB190" s="138">
        <f t="shared" si="98"/>
        <v>1</v>
      </c>
      <c r="AC190" s="139">
        <f t="shared" si="99"/>
        <v>1</v>
      </c>
      <c r="AD190" s="140" t="str">
        <f t="shared" si="100"/>
        <v>OK</v>
      </c>
      <c r="AE190" s="137" t="s">
        <v>900</v>
      </c>
      <c r="AF190" s="516" t="s">
        <v>901</v>
      </c>
      <c r="AG190" s="374" t="str">
        <f t="shared" si="101"/>
        <v>CUMPLIDA</v>
      </c>
      <c r="AH190" s="491"/>
      <c r="AI190" s="491"/>
      <c r="AJ190" s="491"/>
      <c r="AK190" s="491"/>
      <c r="AL190" s="491"/>
      <c r="AM190" s="491"/>
      <c r="AN190" s="491"/>
      <c r="AO190" s="491"/>
      <c r="AP190" s="491"/>
      <c r="AQ190" s="491"/>
      <c r="AR190" s="491"/>
      <c r="AS190" s="491"/>
      <c r="AT190" s="491"/>
      <c r="AU190" s="491"/>
      <c r="AV190" s="491"/>
      <c r="AW190" s="491"/>
      <c r="AX190" s="491"/>
      <c r="AY190" s="491"/>
      <c r="AZ190" s="491"/>
      <c r="BA190" s="491"/>
      <c r="BB190" s="491"/>
      <c r="BC190" s="491"/>
      <c r="BD190" s="491"/>
      <c r="BE190" s="491"/>
      <c r="BF190" s="491"/>
      <c r="BG190" s="491"/>
      <c r="BH190" s="491"/>
      <c r="BI190" s="491"/>
      <c r="BJ190" s="491" t="str">
        <f t="shared" si="102"/>
        <v>CERRADO</v>
      </c>
    </row>
    <row r="191" spans="1:62" ht="30" customHeight="1" x14ac:dyDescent="0.25">
      <c r="A191" s="503"/>
      <c r="B191" s="504"/>
      <c r="C191" s="505" t="s">
        <v>81</v>
      </c>
      <c r="D191" s="506"/>
      <c r="E191" s="507"/>
      <c r="F191" s="504" t="s">
        <v>744</v>
      </c>
      <c r="G191" s="508"/>
      <c r="H191" s="509"/>
      <c r="I191" s="508"/>
      <c r="J191" s="508"/>
      <c r="K191" s="522" t="s">
        <v>781</v>
      </c>
      <c r="L191" s="506"/>
      <c r="M191" s="506">
        <v>1</v>
      </c>
      <c r="N191" s="510"/>
      <c r="O191" s="508"/>
      <c r="P191" s="508"/>
      <c r="Q191" s="508"/>
      <c r="R191" s="508"/>
      <c r="S191" s="508"/>
      <c r="T191" s="511">
        <v>1</v>
      </c>
      <c r="U191" s="512"/>
      <c r="V191" s="504">
        <v>44326</v>
      </c>
      <c r="W191" s="513">
        <v>44362</v>
      </c>
      <c r="Y191" s="489">
        <v>44377</v>
      </c>
      <c r="Z191" s="524" t="s">
        <v>910</v>
      </c>
      <c r="AA191" s="491">
        <v>1</v>
      </c>
      <c r="AB191" s="138">
        <f t="shared" si="98"/>
        <v>1</v>
      </c>
      <c r="AC191" s="139">
        <f t="shared" si="99"/>
        <v>1</v>
      </c>
      <c r="AD191" s="140" t="str">
        <f t="shared" si="100"/>
        <v>OK</v>
      </c>
      <c r="AE191" s="137" t="s">
        <v>900</v>
      </c>
      <c r="AF191" s="516" t="s">
        <v>901</v>
      </c>
      <c r="AG191" s="374" t="str">
        <f t="shared" si="101"/>
        <v>CUMPLIDA</v>
      </c>
      <c r="AH191" s="491"/>
      <c r="AI191" s="491"/>
      <c r="AJ191" s="491"/>
      <c r="AK191" s="491"/>
      <c r="AL191" s="491"/>
      <c r="AM191" s="491"/>
      <c r="AN191" s="491"/>
      <c r="AO191" s="491"/>
      <c r="AP191" s="491"/>
      <c r="AQ191" s="491"/>
      <c r="AR191" s="491"/>
      <c r="AS191" s="491"/>
      <c r="AT191" s="491"/>
      <c r="AU191" s="491"/>
      <c r="AV191" s="491"/>
      <c r="AW191" s="491"/>
      <c r="AX191" s="491"/>
      <c r="AY191" s="491"/>
      <c r="AZ191" s="491"/>
      <c r="BA191" s="491"/>
      <c r="BB191" s="491"/>
      <c r="BC191" s="491"/>
      <c r="BD191" s="491"/>
      <c r="BE191" s="491"/>
      <c r="BF191" s="491"/>
      <c r="BG191" s="491"/>
      <c r="BH191" s="491"/>
      <c r="BI191" s="491"/>
      <c r="BJ191" s="491" t="str">
        <f t="shared" si="102"/>
        <v>CERRADO</v>
      </c>
    </row>
    <row r="192" spans="1:62" ht="30" customHeight="1" x14ac:dyDescent="0.25">
      <c r="A192" s="503"/>
      <c r="B192" s="504"/>
      <c r="C192" s="505" t="s">
        <v>81</v>
      </c>
      <c r="D192" s="506"/>
      <c r="E192" s="507"/>
      <c r="F192" s="504" t="s">
        <v>744</v>
      </c>
      <c r="G192" s="508"/>
      <c r="H192" s="509"/>
      <c r="I192" s="508"/>
      <c r="J192" s="508"/>
      <c r="K192" s="522" t="s">
        <v>782</v>
      </c>
      <c r="L192" s="506"/>
      <c r="M192" s="506">
        <v>1</v>
      </c>
      <c r="N192" s="510"/>
      <c r="O192" s="508"/>
      <c r="P192" s="508"/>
      <c r="Q192" s="508"/>
      <c r="R192" s="508"/>
      <c r="S192" s="508"/>
      <c r="T192" s="511">
        <v>1</v>
      </c>
      <c r="U192" s="512"/>
      <c r="V192" s="504">
        <v>44326</v>
      </c>
      <c r="W192" s="513">
        <v>44362</v>
      </c>
      <c r="Y192" s="489">
        <v>44377</v>
      </c>
      <c r="Z192" s="523" t="s">
        <v>911</v>
      </c>
      <c r="AA192" s="491">
        <v>1</v>
      </c>
      <c r="AB192" s="138">
        <f t="shared" si="98"/>
        <v>1</v>
      </c>
      <c r="AC192" s="139">
        <f t="shared" si="99"/>
        <v>1</v>
      </c>
      <c r="AD192" s="140" t="str">
        <f t="shared" si="100"/>
        <v>OK</v>
      </c>
      <c r="AE192" s="137" t="s">
        <v>900</v>
      </c>
      <c r="AF192" s="516" t="s">
        <v>901</v>
      </c>
      <c r="AG192" s="374" t="str">
        <f t="shared" si="101"/>
        <v>CUMPLIDA</v>
      </c>
      <c r="AH192" s="491"/>
      <c r="AI192" s="491"/>
      <c r="AJ192" s="491"/>
      <c r="AK192" s="491"/>
      <c r="AL192" s="491"/>
      <c r="AM192" s="491"/>
      <c r="AN192" s="491"/>
      <c r="AO192" s="491"/>
      <c r="AP192" s="491"/>
      <c r="AQ192" s="491"/>
      <c r="AR192" s="491"/>
      <c r="AS192" s="491"/>
      <c r="AT192" s="491"/>
      <c r="AU192" s="491"/>
      <c r="AV192" s="491"/>
      <c r="AW192" s="491"/>
      <c r="AX192" s="491"/>
      <c r="AY192" s="491"/>
      <c r="AZ192" s="491"/>
      <c r="BA192" s="491"/>
      <c r="BB192" s="491"/>
      <c r="BC192" s="491"/>
      <c r="BD192" s="491"/>
      <c r="BE192" s="491"/>
      <c r="BF192" s="491"/>
      <c r="BG192" s="491"/>
      <c r="BH192" s="491"/>
      <c r="BI192" s="491"/>
      <c r="BJ192" s="491" t="str">
        <f t="shared" si="102"/>
        <v>CERRADO</v>
      </c>
    </row>
    <row r="193" spans="1:62" ht="30" customHeight="1" x14ac:dyDescent="0.25">
      <c r="A193" s="503"/>
      <c r="B193" s="504"/>
      <c r="C193" s="505" t="s">
        <v>81</v>
      </c>
      <c r="D193" s="506"/>
      <c r="E193" s="507"/>
      <c r="F193" s="504" t="s">
        <v>744</v>
      </c>
      <c r="G193" s="510">
        <v>7</v>
      </c>
      <c r="H193" s="509" t="s">
        <v>448</v>
      </c>
      <c r="I193" s="508" t="s">
        <v>783</v>
      </c>
      <c r="J193" s="508" t="s">
        <v>784</v>
      </c>
      <c r="K193" s="522" t="s">
        <v>785</v>
      </c>
      <c r="L193" s="506"/>
      <c r="M193" s="506">
        <v>1</v>
      </c>
      <c r="N193" s="510" t="s">
        <v>88</v>
      </c>
      <c r="O193" s="508" t="s">
        <v>412</v>
      </c>
      <c r="P193" s="508" t="s">
        <v>749</v>
      </c>
      <c r="Q193" s="508" t="s">
        <v>750</v>
      </c>
      <c r="R193" s="508" t="s">
        <v>751</v>
      </c>
      <c r="S193" s="508" t="s">
        <v>786</v>
      </c>
      <c r="T193" s="511">
        <v>1</v>
      </c>
      <c r="U193" s="512" t="s">
        <v>753</v>
      </c>
      <c r="V193" s="504">
        <v>44326</v>
      </c>
      <c r="W193" s="504">
        <v>44392</v>
      </c>
      <c r="Y193" s="489">
        <v>44377</v>
      </c>
      <c r="Z193" s="523" t="s">
        <v>912</v>
      </c>
      <c r="AA193" s="491">
        <v>0.02</v>
      </c>
      <c r="AB193" s="138">
        <f t="shared" si="98"/>
        <v>0.02</v>
      </c>
      <c r="AC193" s="139">
        <f t="shared" si="99"/>
        <v>0.02</v>
      </c>
      <c r="AD193" s="140" t="str">
        <f t="shared" si="100"/>
        <v>ALERTA</v>
      </c>
      <c r="AE193" s="137"/>
      <c r="AF193" s="516" t="s">
        <v>901</v>
      </c>
      <c r="AG193" s="374" t="str">
        <f>IF(AC193=100%,IF(AC193&gt;25%,"CUMPLIDA","PENDIENTE"),IF(AC193&lt;25%,"ATENCIÓN","PENDIENTE"))</f>
        <v>ATENCIÓN</v>
      </c>
      <c r="AH193" s="491"/>
      <c r="AI193" s="491"/>
      <c r="AJ193" s="491"/>
      <c r="AK193" s="491"/>
      <c r="AL193" s="491"/>
      <c r="AM193" s="491"/>
      <c r="AN193" s="491"/>
      <c r="AO193" s="491"/>
      <c r="AP193" s="491"/>
      <c r="AQ193" s="491"/>
      <c r="AR193" s="491"/>
      <c r="AS193" s="491"/>
      <c r="AT193" s="491"/>
      <c r="AU193" s="491"/>
      <c r="AV193" s="491"/>
      <c r="AW193" s="491"/>
      <c r="AX193" s="491"/>
      <c r="AY193" s="491"/>
      <c r="AZ193" s="491"/>
      <c r="BA193" s="491"/>
      <c r="BB193" s="491"/>
      <c r="BC193" s="491"/>
      <c r="BD193" s="491"/>
      <c r="BE193" s="491"/>
      <c r="BF193" s="491"/>
      <c r="BG193" s="491"/>
      <c r="BH193" s="491"/>
      <c r="BI193" s="491"/>
      <c r="BJ193" s="491" t="str">
        <f t="shared" si="102"/>
        <v>ABIERTO</v>
      </c>
    </row>
    <row r="194" spans="1:62" ht="30" customHeight="1" x14ac:dyDescent="0.25">
      <c r="A194" s="503"/>
      <c r="B194" s="504"/>
      <c r="C194" s="505" t="s">
        <v>81</v>
      </c>
      <c r="D194" s="506"/>
      <c r="E194" s="507"/>
      <c r="F194" s="504" t="s">
        <v>744</v>
      </c>
      <c r="G194" s="510"/>
      <c r="H194" s="509"/>
      <c r="I194" s="508"/>
      <c r="J194" s="508"/>
      <c r="K194" s="522" t="s">
        <v>787</v>
      </c>
      <c r="L194" s="506"/>
      <c r="M194" s="506">
        <v>1</v>
      </c>
      <c r="N194" s="510"/>
      <c r="O194" s="508"/>
      <c r="P194" s="508"/>
      <c r="Q194" s="508"/>
      <c r="R194" s="508"/>
      <c r="S194" s="508"/>
      <c r="T194" s="511">
        <v>1</v>
      </c>
      <c r="U194" s="512"/>
      <c r="V194" s="504">
        <v>44326</v>
      </c>
      <c r="W194" s="504">
        <v>44392</v>
      </c>
      <c r="Y194" s="489">
        <v>44377</v>
      </c>
      <c r="Z194" s="523" t="s">
        <v>913</v>
      </c>
      <c r="AA194" s="491">
        <v>1</v>
      </c>
      <c r="AB194" s="138">
        <f t="shared" si="98"/>
        <v>1</v>
      </c>
      <c r="AC194" s="139">
        <f t="shared" si="99"/>
        <v>1</v>
      </c>
      <c r="AD194" s="140" t="str">
        <f t="shared" si="100"/>
        <v>OK</v>
      </c>
      <c r="AE194" s="137" t="s">
        <v>900</v>
      </c>
      <c r="AF194" s="516" t="s">
        <v>901</v>
      </c>
      <c r="AG194" s="374" t="str">
        <f t="shared" si="101"/>
        <v>CUMPLIDA</v>
      </c>
      <c r="AH194" s="491"/>
      <c r="AI194" s="491"/>
      <c r="AJ194" s="491"/>
      <c r="AK194" s="491"/>
      <c r="AL194" s="491"/>
      <c r="AM194" s="491"/>
      <c r="AN194" s="491"/>
      <c r="AO194" s="491"/>
      <c r="AP194" s="491"/>
      <c r="AQ194" s="491"/>
      <c r="AR194" s="491"/>
      <c r="AS194" s="491"/>
      <c r="AT194" s="491"/>
      <c r="AU194" s="491"/>
      <c r="AV194" s="491"/>
      <c r="AW194" s="491"/>
      <c r="AX194" s="491"/>
      <c r="AY194" s="491"/>
      <c r="AZ194" s="491"/>
      <c r="BA194" s="491"/>
      <c r="BB194" s="491"/>
      <c r="BC194" s="491"/>
      <c r="BD194" s="491"/>
      <c r="BE194" s="491"/>
      <c r="BF194" s="491"/>
      <c r="BG194" s="491"/>
      <c r="BH194" s="491"/>
      <c r="BI194" s="491"/>
      <c r="BJ194" s="491" t="str">
        <f t="shared" si="102"/>
        <v>CERRADO</v>
      </c>
    </row>
    <row r="195" spans="1:62" ht="30" customHeight="1" x14ac:dyDescent="0.25">
      <c r="A195" s="503"/>
      <c r="B195" s="504"/>
      <c r="C195" s="505" t="s">
        <v>81</v>
      </c>
      <c r="D195" s="506"/>
      <c r="E195" s="507"/>
      <c r="F195" s="504" t="s">
        <v>744</v>
      </c>
      <c r="G195" s="510"/>
      <c r="H195" s="509"/>
      <c r="I195" s="508"/>
      <c r="J195" s="508"/>
      <c r="K195" s="522" t="s">
        <v>788</v>
      </c>
      <c r="L195" s="506"/>
      <c r="M195" s="506">
        <v>1</v>
      </c>
      <c r="N195" s="510"/>
      <c r="O195" s="508"/>
      <c r="P195" s="508"/>
      <c r="Q195" s="508"/>
      <c r="R195" s="508"/>
      <c r="S195" s="508"/>
      <c r="T195" s="511">
        <v>1</v>
      </c>
      <c r="U195" s="512"/>
      <c r="V195" s="504">
        <v>44326</v>
      </c>
      <c r="W195" s="504">
        <v>44392</v>
      </c>
      <c r="Y195" s="489">
        <v>44377</v>
      </c>
      <c r="Z195" s="524" t="s">
        <v>914</v>
      </c>
      <c r="AA195" s="491">
        <v>1</v>
      </c>
      <c r="AB195" s="138">
        <f t="shared" si="98"/>
        <v>1</v>
      </c>
      <c r="AC195" s="139">
        <f t="shared" si="99"/>
        <v>1</v>
      </c>
      <c r="AD195" s="140" t="str">
        <f t="shared" si="100"/>
        <v>OK</v>
      </c>
      <c r="AE195" s="137" t="s">
        <v>900</v>
      </c>
      <c r="AF195" s="516" t="s">
        <v>901</v>
      </c>
      <c r="AG195" s="374" t="str">
        <f t="shared" si="101"/>
        <v>CUMPLIDA</v>
      </c>
      <c r="AH195" s="491"/>
      <c r="AI195" s="491"/>
      <c r="AJ195" s="491"/>
      <c r="AK195" s="491"/>
      <c r="AL195" s="491"/>
      <c r="AM195" s="491"/>
      <c r="AN195" s="491"/>
      <c r="AO195" s="491"/>
      <c r="AP195" s="491"/>
      <c r="AQ195" s="491"/>
      <c r="AR195" s="491"/>
      <c r="AS195" s="491"/>
      <c r="AT195" s="491"/>
      <c r="AU195" s="491"/>
      <c r="AV195" s="491"/>
      <c r="AW195" s="491"/>
      <c r="AX195" s="491"/>
      <c r="AY195" s="491"/>
      <c r="AZ195" s="491"/>
      <c r="BA195" s="491"/>
      <c r="BB195" s="491"/>
      <c r="BC195" s="491"/>
      <c r="BD195" s="491"/>
      <c r="BE195" s="491"/>
      <c r="BF195" s="491"/>
      <c r="BG195" s="491"/>
      <c r="BH195" s="491"/>
      <c r="BI195" s="491"/>
      <c r="BJ195" s="491" t="str">
        <f t="shared" si="102"/>
        <v>CERRADO</v>
      </c>
    </row>
    <row r="196" spans="1:62" ht="30" customHeight="1" x14ac:dyDescent="0.25">
      <c r="A196" s="503"/>
      <c r="B196" s="504"/>
      <c r="C196" s="505" t="s">
        <v>81</v>
      </c>
      <c r="D196" s="506"/>
      <c r="E196" s="507"/>
      <c r="F196" s="504" t="s">
        <v>744</v>
      </c>
      <c r="G196" s="510"/>
      <c r="H196" s="509"/>
      <c r="I196" s="508"/>
      <c r="J196" s="508"/>
      <c r="K196" s="522" t="s">
        <v>789</v>
      </c>
      <c r="L196" s="506"/>
      <c r="M196" s="506">
        <v>1</v>
      </c>
      <c r="N196" s="510"/>
      <c r="O196" s="508"/>
      <c r="P196" s="508"/>
      <c r="Q196" s="508"/>
      <c r="R196" s="508"/>
      <c r="S196" s="508"/>
      <c r="T196" s="511">
        <v>1</v>
      </c>
      <c r="U196" s="512"/>
      <c r="V196" s="504">
        <v>44326</v>
      </c>
      <c r="W196" s="504">
        <v>44392</v>
      </c>
      <c r="Y196" s="489">
        <v>44377</v>
      </c>
      <c r="Z196" s="523" t="s">
        <v>915</v>
      </c>
      <c r="AA196" s="491">
        <v>0.02</v>
      </c>
      <c r="AB196" s="138">
        <f t="shared" si="98"/>
        <v>0.02</v>
      </c>
      <c r="AC196" s="139">
        <f t="shared" si="99"/>
        <v>0.02</v>
      </c>
      <c r="AD196" s="140" t="str">
        <f t="shared" si="100"/>
        <v>ALERTA</v>
      </c>
      <c r="AE196" s="137"/>
      <c r="AF196" s="516" t="s">
        <v>901</v>
      </c>
      <c r="AG196" s="374" t="str">
        <f>IF(AC196=100%,IF(AC196&gt;25%,"CUMPLIDA","PENDIENTE"),IF(AC196&lt;25%,"ATENCIÓN","PENDIENTE"))</f>
        <v>ATENCIÓN</v>
      </c>
      <c r="AH196" s="491"/>
      <c r="AI196" s="491"/>
      <c r="AJ196" s="491"/>
      <c r="AK196" s="491"/>
      <c r="AL196" s="491"/>
      <c r="AM196" s="491"/>
      <c r="AN196" s="491"/>
      <c r="AO196" s="491"/>
      <c r="AP196" s="491"/>
      <c r="AQ196" s="491"/>
      <c r="AR196" s="491"/>
      <c r="AS196" s="491"/>
      <c r="AT196" s="491"/>
      <c r="AU196" s="491"/>
      <c r="AV196" s="491"/>
      <c r="AW196" s="491"/>
      <c r="AX196" s="491"/>
      <c r="AY196" s="491"/>
      <c r="AZ196" s="491"/>
      <c r="BA196" s="491"/>
      <c r="BB196" s="491"/>
      <c r="BC196" s="491"/>
      <c r="BD196" s="491"/>
      <c r="BE196" s="491"/>
      <c r="BF196" s="491"/>
      <c r="BG196" s="491"/>
      <c r="BH196" s="491"/>
      <c r="BI196" s="491"/>
      <c r="BJ196" s="491" t="str">
        <f t="shared" si="102"/>
        <v>ABIERTO</v>
      </c>
    </row>
    <row r="197" spans="1:62" ht="30" customHeight="1" x14ac:dyDescent="0.25">
      <c r="A197" s="503"/>
      <c r="B197" s="504"/>
      <c r="C197" s="505" t="s">
        <v>81</v>
      </c>
      <c r="D197" s="506"/>
      <c r="E197" s="507"/>
      <c r="F197" s="504" t="s">
        <v>744</v>
      </c>
      <c r="G197" s="510">
        <v>8</v>
      </c>
      <c r="H197" s="509" t="s">
        <v>448</v>
      </c>
      <c r="I197" s="508" t="s">
        <v>790</v>
      </c>
      <c r="J197" s="508" t="s">
        <v>791</v>
      </c>
      <c r="K197" s="525" t="s">
        <v>792</v>
      </c>
      <c r="L197" s="506"/>
      <c r="M197" s="506">
        <v>1</v>
      </c>
      <c r="N197" s="510" t="s">
        <v>88</v>
      </c>
      <c r="O197" s="508" t="s">
        <v>412</v>
      </c>
      <c r="P197" s="508" t="s">
        <v>749</v>
      </c>
      <c r="Q197" s="508" t="s">
        <v>750</v>
      </c>
      <c r="R197" s="508" t="s">
        <v>751</v>
      </c>
      <c r="S197" s="508" t="s">
        <v>793</v>
      </c>
      <c r="T197" s="511">
        <v>1</v>
      </c>
      <c r="U197" s="512" t="s">
        <v>753</v>
      </c>
      <c r="V197" s="504">
        <v>44326</v>
      </c>
      <c r="W197" s="504">
        <v>44392</v>
      </c>
      <c r="Y197" s="489">
        <v>44377</v>
      </c>
      <c r="Z197" s="373" t="s">
        <v>916</v>
      </c>
      <c r="AA197" s="491">
        <v>1</v>
      </c>
      <c r="AB197" s="138">
        <f t="shared" si="98"/>
        <v>1</v>
      </c>
      <c r="AC197" s="139">
        <f t="shared" si="99"/>
        <v>1</v>
      </c>
      <c r="AD197" s="140" t="str">
        <f t="shared" si="100"/>
        <v>OK</v>
      </c>
      <c r="AE197" s="137" t="s">
        <v>900</v>
      </c>
      <c r="AF197" s="516" t="s">
        <v>901</v>
      </c>
      <c r="AG197" s="374" t="str">
        <f t="shared" si="101"/>
        <v>CUMPLIDA</v>
      </c>
      <c r="AH197" s="491"/>
      <c r="AI197" s="491"/>
      <c r="AJ197" s="491"/>
      <c r="AK197" s="491"/>
      <c r="AL197" s="491"/>
      <c r="AM197" s="491"/>
      <c r="AN197" s="491"/>
      <c r="AO197" s="491"/>
      <c r="AP197" s="491"/>
      <c r="AQ197" s="491"/>
      <c r="AR197" s="491"/>
      <c r="AS197" s="491"/>
      <c r="AT197" s="491"/>
      <c r="AU197" s="491"/>
      <c r="AV197" s="491"/>
      <c r="AW197" s="491"/>
      <c r="AX197" s="491"/>
      <c r="AY197" s="491"/>
      <c r="AZ197" s="491"/>
      <c r="BA197" s="491"/>
      <c r="BB197" s="491"/>
      <c r="BC197" s="491"/>
      <c r="BD197" s="491"/>
      <c r="BE197" s="491"/>
      <c r="BF197" s="491"/>
      <c r="BG197" s="491"/>
      <c r="BH197" s="491"/>
      <c r="BI197" s="491"/>
      <c r="BJ197" s="491" t="str">
        <f t="shared" si="102"/>
        <v>CERRADO</v>
      </c>
    </row>
    <row r="198" spans="1:62" ht="30" customHeight="1" x14ac:dyDescent="0.25">
      <c r="A198" s="503"/>
      <c r="B198" s="504"/>
      <c r="C198" s="505" t="s">
        <v>81</v>
      </c>
      <c r="D198" s="506"/>
      <c r="E198" s="507"/>
      <c r="F198" s="504" t="s">
        <v>744</v>
      </c>
      <c r="G198" s="510"/>
      <c r="H198" s="509"/>
      <c r="I198" s="508"/>
      <c r="J198" s="508"/>
      <c r="K198" s="525" t="s">
        <v>794</v>
      </c>
      <c r="L198" s="506"/>
      <c r="M198" s="506">
        <v>1</v>
      </c>
      <c r="N198" s="510"/>
      <c r="O198" s="508"/>
      <c r="P198" s="508"/>
      <c r="Q198" s="508"/>
      <c r="R198" s="508"/>
      <c r="S198" s="508"/>
      <c r="T198" s="511">
        <v>1</v>
      </c>
      <c r="U198" s="512"/>
      <c r="V198" s="504">
        <v>44326</v>
      </c>
      <c r="W198" s="504">
        <v>44392</v>
      </c>
      <c r="Y198" s="489">
        <v>44377</v>
      </c>
      <c r="Z198" s="526" t="s">
        <v>909</v>
      </c>
      <c r="AA198" s="491">
        <v>0.5</v>
      </c>
      <c r="AB198" s="138">
        <f t="shared" si="98"/>
        <v>0.5</v>
      </c>
      <c r="AC198" s="139">
        <f t="shared" si="99"/>
        <v>0.5</v>
      </c>
      <c r="AD198" s="140" t="str">
        <f t="shared" si="100"/>
        <v>EN TERMINO</v>
      </c>
      <c r="AE198" s="137" t="s">
        <v>900</v>
      </c>
      <c r="AF198" s="516" t="s">
        <v>901</v>
      </c>
      <c r="AG198" s="374" t="str">
        <f t="shared" si="101"/>
        <v>PENDIENTE</v>
      </c>
      <c r="AH198" s="491"/>
      <c r="AI198" s="491"/>
      <c r="AJ198" s="491"/>
      <c r="AK198" s="491"/>
      <c r="AL198" s="491"/>
      <c r="AM198" s="491"/>
      <c r="AN198" s="491"/>
      <c r="AO198" s="491"/>
      <c r="AP198" s="491"/>
      <c r="AQ198" s="491"/>
      <c r="AR198" s="491"/>
      <c r="AS198" s="491"/>
      <c r="AT198" s="491"/>
      <c r="AU198" s="491"/>
      <c r="AV198" s="491"/>
      <c r="AW198" s="491"/>
      <c r="AX198" s="491"/>
      <c r="AY198" s="491"/>
      <c r="AZ198" s="491"/>
      <c r="BA198" s="491"/>
      <c r="BB198" s="491"/>
      <c r="BC198" s="491"/>
      <c r="BD198" s="491"/>
      <c r="BE198" s="491"/>
      <c r="BF198" s="491"/>
      <c r="BG198" s="491"/>
      <c r="BH198" s="491"/>
      <c r="BI198" s="491"/>
      <c r="BJ198" s="491" t="str">
        <f t="shared" si="102"/>
        <v>ABIERTO</v>
      </c>
    </row>
    <row r="199" spans="1:62" ht="30" customHeight="1" x14ac:dyDescent="0.25">
      <c r="A199" s="503"/>
      <c r="B199" s="504"/>
      <c r="C199" s="505" t="s">
        <v>81</v>
      </c>
      <c r="D199" s="506"/>
      <c r="E199" s="507"/>
      <c r="F199" s="504" t="s">
        <v>744</v>
      </c>
      <c r="G199" s="510"/>
      <c r="H199" s="509"/>
      <c r="I199" s="508"/>
      <c r="J199" s="508"/>
      <c r="K199" s="525" t="s">
        <v>795</v>
      </c>
      <c r="L199" s="506"/>
      <c r="M199" s="506">
        <v>1</v>
      </c>
      <c r="N199" s="510"/>
      <c r="O199" s="508"/>
      <c r="P199" s="508"/>
      <c r="Q199" s="508"/>
      <c r="R199" s="508"/>
      <c r="S199" s="508"/>
      <c r="T199" s="511">
        <v>1</v>
      </c>
      <c r="U199" s="512"/>
      <c r="V199" s="504">
        <v>44326</v>
      </c>
      <c r="W199" s="504">
        <v>44392</v>
      </c>
      <c r="Y199" s="489">
        <v>44377</v>
      </c>
      <c r="Z199" s="526" t="s">
        <v>917</v>
      </c>
      <c r="AA199" s="491">
        <v>1</v>
      </c>
      <c r="AB199" s="138">
        <f t="shared" si="98"/>
        <v>1</v>
      </c>
      <c r="AC199" s="139">
        <f t="shared" si="99"/>
        <v>1</v>
      </c>
      <c r="AD199" s="140" t="str">
        <f t="shared" si="100"/>
        <v>OK</v>
      </c>
      <c r="AE199" s="137" t="s">
        <v>900</v>
      </c>
      <c r="AF199" s="516" t="s">
        <v>901</v>
      </c>
      <c r="AG199" s="374" t="str">
        <f t="shared" si="101"/>
        <v>CUMPLIDA</v>
      </c>
      <c r="AH199" s="491"/>
      <c r="AI199" s="491"/>
      <c r="AJ199" s="491"/>
      <c r="AK199" s="491"/>
      <c r="AL199" s="491"/>
      <c r="AM199" s="491"/>
      <c r="AN199" s="491"/>
      <c r="AO199" s="491"/>
      <c r="AP199" s="491"/>
      <c r="AQ199" s="491"/>
      <c r="AR199" s="491"/>
      <c r="AS199" s="491"/>
      <c r="AT199" s="491"/>
      <c r="AU199" s="491"/>
      <c r="AV199" s="491"/>
      <c r="AW199" s="491"/>
      <c r="AX199" s="491"/>
      <c r="AY199" s="491"/>
      <c r="AZ199" s="491"/>
      <c r="BA199" s="491"/>
      <c r="BB199" s="491"/>
      <c r="BC199" s="491"/>
      <c r="BD199" s="491"/>
      <c r="BE199" s="491"/>
      <c r="BF199" s="491"/>
      <c r="BG199" s="491"/>
      <c r="BH199" s="491"/>
      <c r="BI199" s="491"/>
      <c r="BJ199" s="491" t="str">
        <f t="shared" si="102"/>
        <v>CERRADO</v>
      </c>
    </row>
    <row r="200" spans="1:62" ht="30" customHeight="1" x14ac:dyDescent="0.25">
      <c r="A200" s="503"/>
      <c r="B200" s="504"/>
      <c r="C200" s="505" t="s">
        <v>81</v>
      </c>
      <c r="D200" s="506"/>
      <c r="E200" s="507"/>
      <c r="F200" s="504" t="s">
        <v>744</v>
      </c>
      <c r="G200" s="510"/>
      <c r="H200" s="509"/>
      <c r="I200" s="508"/>
      <c r="J200" s="508"/>
      <c r="K200" s="525" t="s">
        <v>796</v>
      </c>
      <c r="L200" s="506"/>
      <c r="M200" s="506">
        <v>1</v>
      </c>
      <c r="N200" s="510"/>
      <c r="O200" s="508"/>
      <c r="P200" s="508"/>
      <c r="Q200" s="508"/>
      <c r="R200" s="508"/>
      <c r="S200" s="508"/>
      <c r="T200" s="511">
        <v>1</v>
      </c>
      <c r="U200" s="512"/>
      <c r="V200" s="504">
        <v>44326</v>
      </c>
      <c r="W200" s="504">
        <v>44392</v>
      </c>
      <c r="Y200" s="489">
        <v>44377</v>
      </c>
      <c r="Z200" s="526" t="s">
        <v>918</v>
      </c>
      <c r="AA200" s="491">
        <v>1</v>
      </c>
      <c r="AB200" s="138">
        <f t="shared" si="98"/>
        <v>1</v>
      </c>
      <c r="AC200" s="139">
        <f t="shared" si="99"/>
        <v>1</v>
      </c>
      <c r="AD200" s="140" t="str">
        <f t="shared" si="100"/>
        <v>OK</v>
      </c>
      <c r="AE200" s="137" t="s">
        <v>900</v>
      </c>
      <c r="AF200" s="516" t="s">
        <v>901</v>
      </c>
      <c r="AG200" s="374" t="str">
        <f t="shared" si="101"/>
        <v>CUMPLIDA</v>
      </c>
      <c r="AH200" s="491"/>
      <c r="AI200" s="491"/>
      <c r="AJ200" s="491"/>
      <c r="AK200" s="491"/>
      <c r="AL200" s="491"/>
      <c r="AM200" s="491"/>
      <c r="AN200" s="491"/>
      <c r="AO200" s="491"/>
      <c r="AP200" s="491"/>
      <c r="AQ200" s="491"/>
      <c r="AR200" s="491"/>
      <c r="AS200" s="491"/>
      <c r="AT200" s="491"/>
      <c r="AU200" s="491"/>
      <c r="AV200" s="491"/>
      <c r="AW200" s="491"/>
      <c r="AX200" s="491"/>
      <c r="AY200" s="491"/>
      <c r="AZ200" s="491"/>
      <c r="BA200" s="491"/>
      <c r="BB200" s="491"/>
      <c r="BC200" s="491"/>
      <c r="BD200" s="491"/>
      <c r="BE200" s="491"/>
      <c r="BF200" s="491"/>
      <c r="BG200" s="491"/>
      <c r="BH200" s="491"/>
      <c r="BI200" s="491"/>
      <c r="BJ200" s="491" t="str">
        <f t="shared" si="102"/>
        <v>CERRADO</v>
      </c>
    </row>
    <row r="201" spans="1:62" ht="30" customHeight="1" x14ac:dyDescent="0.25">
      <c r="A201" s="503"/>
      <c r="B201" s="504"/>
      <c r="C201" s="505" t="s">
        <v>81</v>
      </c>
      <c r="D201" s="506"/>
      <c r="E201" s="507"/>
      <c r="F201" s="504" t="s">
        <v>744</v>
      </c>
      <c r="G201" s="510"/>
      <c r="H201" s="509"/>
      <c r="I201" s="508"/>
      <c r="J201" s="508"/>
      <c r="K201" s="525" t="s">
        <v>797</v>
      </c>
      <c r="L201" s="506"/>
      <c r="M201" s="506">
        <v>1</v>
      </c>
      <c r="N201" s="510"/>
      <c r="O201" s="508"/>
      <c r="P201" s="508"/>
      <c r="Q201" s="508"/>
      <c r="R201" s="508"/>
      <c r="S201" s="508"/>
      <c r="T201" s="511">
        <v>1</v>
      </c>
      <c r="U201" s="512"/>
      <c r="V201" s="504">
        <v>44326</v>
      </c>
      <c r="W201" s="504">
        <v>44392</v>
      </c>
      <c r="Y201" s="489">
        <v>44377</v>
      </c>
      <c r="Z201" s="526"/>
      <c r="AA201" s="491">
        <v>0</v>
      </c>
      <c r="AB201" s="138">
        <f t="shared" si="98"/>
        <v>0</v>
      </c>
      <c r="AC201" s="139">
        <f t="shared" si="99"/>
        <v>0</v>
      </c>
      <c r="AD201" s="140" t="str">
        <f t="shared" si="100"/>
        <v>ALERTA</v>
      </c>
      <c r="AE201" s="517" t="s">
        <v>902</v>
      </c>
      <c r="AF201" s="516" t="s">
        <v>901</v>
      </c>
      <c r="AG201" s="374" t="str">
        <f>IF(AC201=100%,IF(AC201&gt;25%,"CUMPLIDA","PENDIENTE"),IF(AC201&lt;25%,"ATENCIÓN","PENDIENTE"))</f>
        <v>ATENCIÓN</v>
      </c>
      <c r="AH201" s="491"/>
      <c r="AI201" s="491"/>
      <c r="AJ201" s="491"/>
      <c r="AK201" s="491"/>
      <c r="AL201" s="491"/>
      <c r="AM201" s="491"/>
      <c r="AN201" s="491"/>
      <c r="AO201" s="491"/>
      <c r="AP201" s="491"/>
      <c r="AQ201" s="491"/>
      <c r="AR201" s="491"/>
      <c r="AS201" s="491"/>
      <c r="AT201" s="491"/>
      <c r="AU201" s="491"/>
      <c r="AV201" s="491"/>
      <c r="AW201" s="491"/>
      <c r="AX201" s="491"/>
      <c r="AY201" s="491"/>
      <c r="AZ201" s="491"/>
      <c r="BA201" s="491"/>
      <c r="BB201" s="491"/>
      <c r="BC201" s="491"/>
      <c r="BD201" s="491"/>
      <c r="BE201" s="491"/>
      <c r="BF201" s="491"/>
      <c r="BG201" s="491"/>
      <c r="BH201" s="491"/>
      <c r="BI201" s="491"/>
      <c r="BJ201" s="491" t="str">
        <f t="shared" si="102"/>
        <v>ABIERTO</v>
      </c>
    </row>
    <row r="202" spans="1:62" ht="30" customHeight="1" x14ac:dyDescent="0.25">
      <c r="A202" s="503"/>
      <c r="B202" s="504"/>
      <c r="C202" s="505" t="s">
        <v>81</v>
      </c>
      <c r="D202" s="506"/>
      <c r="E202" s="507"/>
      <c r="F202" s="504" t="s">
        <v>744</v>
      </c>
      <c r="G202" s="508" t="s">
        <v>798</v>
      </c>
      <c r="H202" s="509" t="s">
        <v>448</v>
      </c>
      <c r="I202" s="508" t="s">
        <v>799</v>
      </c>
      <c r="J202" s="527" t="s">
        <v>800</v>
      </c>
      <c r="K202" s="528" t="s">
        <v>801</v>
      </c>
      <c r="L202" s="506"/>
      <c r="M202" s="506">
        <v>1</v>
      </c>
      <c r="N202" s="510" t="s">
        <v>88</v>
      </c>
      <c r="O202" s="508" t="s">
        <v>412</v>
      </c>
      <c r="P202" s="508" t="s">
        <v>749</v>
      </c>
      <c r="Q202" s="508" t="s">
        <v>750</v>
      </c>
      <c r="R202" s="508" t="s">
        <v>751</v>
      </c>
      <c r="S202" s="508" t="s">
        <v>802</v>
      </c>
      <c r="T202" s="511">
        <v>1</v>
      </c>
      <c r="U202" s="512" t="s">
        <v>753</v>
      </c>
      <c r="V202" s="504">
        <v>44326</v>
      </c>
      <c r="W202" s="504">
        <v>44392</v>
      </c>
      <c r="Y202" s="489">
        <v>44377</v>
      </c>
      <c r="Z202" s="526" t="s">
        <v>919</v>
      </c>
      <c r="AA202" s="491">
        <v>0.02</v>
      </c>
      <c r="AB202" s="138">
        <f t="shared" si="98"/>
        <v>0.02</v>
      </c>
      <c r="AC202" s="139">
        <f t="shared" si="99"/>
        <v>0.02</v>
      </c>
      <c r="AD202" s="140" t="str">
        <f t="shared" si="100"/>
        <v>ALERTA</v>
      </c>
      <c r="AE202" s="137"/>
      <c r="AF202" s="516" t="s">
        <v>901</v>
      </c>
      <c r="AG202" s="374" t="str">
        <f>IF(AC202=100%,IF(AC202&gt;25%,"CUMPLIDA","PENDIENTE"),IF(AC202&lt;25%,"ATENCIÓN","PENDIENTE"))</f>
        <v>ATENCIÓN</v>
      </c>
      <c r="AH202" s="491"/>
      <c r="AI202" s="491"/>
      <c r="AJ202" s="491"/>
      <c r="AK202" s="491"/>
      <c r="AL202" s="491"/>
      <c r="AM202" s="491"/>
      <c r="AN202" s="491"/>
      <c r="AO202" s="491"/>
      <c r="AP202" s="491"/>
      <c r="AQ202" s="491"/>
      <c r="AR202" s="491"/>
      <c r="AS202" s="491"/>
      <c r="AT202" s="491"/>
      <c r="AU202" s="491"/>
      <c r="AV202" s="491"/>
      <c r="AW202" s="491"/>
      <c r="AX202" s="491"/>
      <c r="AY202" s="491"/>
      <c r="AZ202" s="491"/>
      <c r="BA202" s="491"/>
      <c r="BB202" s="491"/>
      <c r="BC202" s="491"/>
      <c r="BD202" s="491"/>
      <c r="BE202" s="491"/>
      <c r="BF202" s="491"/>
      <c r="BG202" s="491"/>
      <c r="BH202" s="491"/>
      <c r="BI202" s="491"/>
      <c r="BJ202" s="491" t="str">
        <f t="shared" si="102"/>
        <v>ABIERTO</v>
      </c>
    </row>
    <row r="203" spans="1:62" ht="30" customHeight="1" x14ac:dyDescent="0.25">
      <c r="A203" s="503"/>
      <c r="B203" s="504"/>
      <c r="C203" s="505" t="s">
        <v>81</v>
      </c>
      <c r="D203" s="506"/>
      <c r="E203" s="507"/>
      <c r="F203" s="504" t="s">
        <v>744</v>
      </c>
      <c r="G203" s="508"/>
      <c r="H203" s="509"/>
      <c r="I203" s="508"/>
      <c r="J203" s="527"/>
      <c r="K203" s="528" t="s">
        <v>803</v>
      </c>
      <c r="L203" s="506"/>
      <c r="M203" s="506">
        <v>1</v>
      </c>
      <c r="N203" s="510"/>
      <c r="O203" s="508"/>
      <c r="P203" s="508"/>
      <c r="Q203" s="508"/>
      <c r="R203" s="508"/>
      <c r="S203" s="508"/>
      <c r="T203" s="511">
        <v>1</v>
      </c>
      <c r="U203" s="512"/>
      <c r="V203" s="504">
        <v>44326</v>
      </c>
      <c r="W203" s="504">
        <v>44392</v>
      </c>
      <c r="Y203" s="489">
        <v>44377</v>
      </c>
      <c r="Z203" s="526"/>
      <c r="AA203" s="491">
        <v>0</v>
      </c>
      <c r="AB203" s="138">
        <f t="shared" si="98"/>
        <v>0</v>
      </c>
      <c r="AC203" s="139">
        <f t="shared" si="99"/>
        <v>0</v>
      </c>
      <c r="AD203" s="140" t="str">
        <f t="shared" si="100"/>
        <v>ALERTA</v>
      </c>
      <c r="AE203" s="517" t="s">
        <v>902</v>
      </c>
      <c r="AF203" s="516" t="s">
        <v>901</v>
      </c>
      <c r="AG203" s="374" t="str">
        <f>IF(AC203=100%,IF(AC203&gt;25%,"CUMPLIDA","PENDIENTE"),IF(AC203&lt;25%,"ATENCIÓN","PENDIENTE"))</f>
        <v>ATENCIÓN</v>
      </c>
      <c r="AH203" s="491"/>
      <c r="AI203" s="491"/>
      <c r="AJ203" s="491"/>
      <c r="AK203" s="491"/>
      <c r="AL203" s="491"/>
      <c r="AM203" s="491"/>
      <c r="AN203" s="491"/>
      <c r="AO203" s="491"/>
      <c r="AP203" s="491"/>
      <c r="AQ203" s="491"/>
      <c r="AR203" s="491"/>
      <c r="AS203" s="491"/>
      <c r="AT203" s="491"/>
      <c r="AU203" s="491"/>
      <c r="AV203" s="491"/>
      <c r="AW203" s="491"/>
      <c r="AX203" s="491"/>
      <c r="AY203" s="491"/>
      <c r="AZ203" s="491"/>
      <c r="BA203" s="491"/>
      <c r="BB203" s="491"/>
      <c r="BC203" s="491"/>
      <c r="BD203" s="491"/>
      <c r="BE203" s="491"/>
      <c r="BF203" s="491"/>
      <c r="BG203" s="491"/>
      <c r="BH203" s="491"/>
      <c r="BI203" s="491"/>
      <c r="BJ203" s="491" t="str">
        <f t="shared" si="102"/>
        <v>ABIERTO</v>
      </c>
    </row>
    <row r="204" spans="1:62" ht="30" customHeight="1" x14ac:dyDescent="0.25">
      <c r="A204" s="503"/>
      <c r="B204" s="504"/>
      <c r="C204" s="505" t="s">
        <v>81</v>
      </c>
      <c r="D204" s="506"/>
      <c r="E204" s="507"/>
      <c r="F204" s="504" t="s">
        <v>744</v>
      </c>
      <c r="G204" s="508"/>
      <c r="H204" s="509"/>
      <c r="I204" s="508"/>
      <c r="J204" s="527"/>
      <c r="K204" s="528" t="s">
        <v>804</v>
      </c>
      <c r="L204" s="506"/>
      <c r="M204" s="506">
        <v>1</v>
      </c>
      <c r="N204" s="510"/>
      <c r="O204" s="508"/>
      <c r="P204" s="508"/>
      <c r="Q204" s="508"/>
      <c r="R204" s="508"/>
      <c r="S204" s="508"/>
      <c r="T204" s="511">
        <v>1</v>
      </c>
      <c r="U204" s="512"/>
      <c r="V204" s="504">
        <v>44326</v>
      </c>
      <c r="W204" s="504">
        <v>44392</v>
      </c>
      <c r="Y204" s="489">
        <v>44377</v>
      </c>
      <c r="Z204" s="523" t="s">
        <v>920</v>
      </c>
      <c r="AA204" s="491">
        <v>0.02</v>
      </c>
      <c r="AB204" s="138">
        <f t="shared" si="98"/>
        <v>0.02</v>
      </c>
      <c r="AC204" s="139">
        <f t="shared" si="99"/>
        <v>0.02</v>
      </c>
      <c r="AD204" s="140" t="str">
        <f t="shared" si="100"/>
        <v>ALERTA</v>
      </c>
      <c r="AE204" s="137"/>
      <c r="AF204" s="516" t="s">
        <v>901</v>
      </c>
      <c r="AG204" s="374" t="str">
        <f>IF(AC204=100%,IF(AC204&gt;25%,"CUMPLIDA","PENDIENTE"),IF(AC204&lt;25%,"ATENCIÓN","PENDIENTE"))</f>
        <v>ATENCIÓN</v>
      </c>
      <c r="AH204" s="491"/>
      <c r="AI204" s="491"/>
      <c r="AJ204" s="491"/>
      <c r="AK204" s="491"/>
      <c r="AL204" s="491"/>
      <c r="AM204" s="491"/>
      <c r="AN204" s="491"/>
      <c r="AO204" s="491"/>
      <c r="AP204" s="491"/>
      <c r="AQ204" s="491"/>
      <c r="AR204" s="491"/>
      <c r="AS204" s="491"/>
      <c r="AT204" s="491"/>
      <c r="AU204" s="491"/>
      <c r="AV204" s="491"/>
      <c r="AW204" s="491"/>
      <c r="AX204" s="491"/>
      <c r="AY204" s="491"/>
      <c r="AZ204" s="491"/>
      <c r="BA204" s="491"/>
      <c r="BB204" s="491"/>
      <c r="BC204" s="491"/>
      <c r="BD204" s="491"/>
      <c r="BE204" s="491"/>
      <c r="BF204" s="491"/>
      <c r="BG204" s="491"/>
      <c r="BH204" s="491"/>
      <c r="BI204" s="491"/>
      <c r="BJ204" s="491" t="str">
        <f t="shared" si="102"/>
        <v>ABIERTO</v>
      </c>
    </row>
    <row r="205" spans="1:62" ht="30" customHeight="1" x14ac:dyDescent="0.25">
      <c r="A205" s="503"/>
      <c r="B205" s="506"/>
      <c r="C205" s="505" t="s">
        <v>81</v>
      </c>
      <c r="D205" s="506"/>
      <c r="E205" s="507"/>
      <c r="F205" s="504" t="s">
        <v>744</v>
      </c>
      <c r="G205" s="508" t="s">
        <v>805</v>
      </c>
      <c r="H205" s="509" t="s">
        <v>448</v>
      </c>
      <c r="I205" s="508" t="s">
        <v>806</v>
      </c>
      <c r="J205" s="508" t="s">
        <v>807</v>
      </c>
      <c r="K205" s="519" t="s">
        <v>808</v>
      </c>
      <c r="L205" s="506"/>
      <c r="M205" s="506">
        <v>1</v>
      </c>
      <c r="N205" s="510" t="s">
        <v>88</v>
      </c>
      <c r="O205" s="508" t="s">
        <v>412</v>
      </c>
      <c r="P205" s="508" t="s">
        <v>749</v>
      </c>
      <c r="Q205" s="508" t="s">
        <v>750</v>
      </c>
      <c r="R205" s="508" t="s">
        <v>751</v>
      </c>
      <c r="S205" s="527" t="s">
        <v>809</v>
      </c>
      <c r="T205" s="511">
        <v>1</v>
      </c>
      <c r="U205" s="512" t="s">
        <v>753</v>
      </c>
      <c r="V205" s="504">
        <v>44326</v>
      </c>
      <c r="W205" s="504">
        <v>44392</v>
      </c>
      <c r="Y205" s="489">
        <v>44377</v>
      </c>
      <c r="Z205" s="515" t="s">
        <v>921</v>
      </c>
      <c r="AA205" s="491">
        <v>0.02</v>
      </c>
      <c r="AB205" s="138">
        <f t="shared" si="98"/>
        <v>0.02</v>
      </c>
      <c r="AC205" s="139">
        <f t="shared" si="99"/>
        <v>0.02</v>
      </c>
      <c r="AD205" s="140" t="str">
        <f t="shared" si="100"/>
        <v>ALERTA</v>
      </c>
      <c r="AE205" s="137"/>
      <c r="AF205" s="516" t="s">
        <v>901</v>
      </c>
      <c r="AG205" s="374" t="str">
        <f t="shared" ref="AG205:AG206" si="103">IF(AC205=100%,IF(AC205&gt;25%,"CUMPLIDA","PENDIENTE"),IF(AC205&lt;25%,"ATENCIÓN","PENDIENTE"))</f>
        <v>ATENCIÓN</v>
      </c>
      <c r="AH205" s="491"/>
      <c r="AI205" s="491"/>
      <c r="AJ205" s="491"/>
      <c r="AK205" s="491"/>
      <c r="AL205" s="491"/>
      <c r="AM205" s="491"/>
      <c r="AN205" s="491"/>
      <c r="AO205" s="491"/>
      <c r="AP205" s="491"/>
      <c r="AQ205" s="491"/>
      <c r="AR205" s="491"/>
      <c r="AS205" s="491"/>
      <c r="AT205" s="491"/>
      <c r="AU205" s="491"/>
      <c r="AV205" s="491"/>
      <c r="AW205" s="491"/>
      <c r="AX205" s="491"/>
      <c r="AY205" s="491"/>
      <c r="AZ205" s="491"/>
      <c r="BA205" s="491"/>
      <c r="BB205" s="491"/>
      <c r="BC205" s="491"/>
      <c r="BD205" s="491"/>
      <c r="BE205" s="491"/>
      <c r="BF205" s="491"/>
      <c r="BG205" s="491"/>
      <c r="BH205" s="491"/>
      <c r="BI205" s="491"/>
      <c r="BJ205" s="491" t="str">
        <f t="shared" si="102"/>
        <v>ABIERTO</v>
      </c>
    </row>
    <row r="206" spans="1:62" ht="30" customHeight="1" x14ac:dyDescent="0.25">
      <c r="A206" s="503"/>
      <c r="B206" s="506"/>
      <c r="C206" s="505" t="s">
        <v>81</v>
      </c>
      <c r="D206" s="506"/>
      <c r="E206" s="507"/>
      <c r="F206" s="504" t="s">
        <v>744</v>
      </c>
      <c r="G206" s="508"/>
      <c r="H206" s="509"/>
      <c r="I206" s="508"/>
      <c r="J206" s="508"/>
      <c r="K206" s="519" t="s">
        <v>810</v>
      </c>
      <c r="L206" s="506"/>
      <c r="M206" s="506">
        <v>1</v>
      </c>
      <c r="N206" s="510"/>
      <c r="O206" s="508"/>
      <c r="P206" s="508"/>
      <c r="Q206" s="508"/>
      <c r="R206" s="508"/>
      <c r="S206" s="527"/>
      <c r="T206" s="511">
        <v>1</v>
      </c>
      <c r="U206" s="512"/>
      <c r="V206" s="504">
        <v>44326</v>
      </c>
      <c r="W206" s="504">
        <v>44392</v>
      </c>
      <c r="Y206" s="489">
        <v>44377</v>
      </c>
      <c r="Z206" s="515" t="s">
        <v>922</v>
      </c>
      <c r="AA206" s="491">
        <v>0.02</v>
      </c>
      <c r="AB206" s="138">
        <f t="shared" si="98"/>
        <v>0.02</v>
      </c>
      <c r="AC206" s="139">
        <f t="shared" si="99"/>
        <v>0.02</v>
      </c>
      <c r="AD206" s="140" t="str">
        <f t="shared" si="100"/>
        <v>ALERTA</v>
      </c>
      <c r="AE206" s="137"/>
      <c r="AF206" s="516" t="s">
        <v>901</v>
      </c>
      <c r="AG206" s="374" t="str">
        <f t="shared" si="103"/>
        <v>ATENCIÓN</v>
      </c>
      <c r="AH206" s="491"/>
      <c r="AI206" s="491"/>
      <c r="AJ206" s="491"/>
      <c r="AK206" s="491"/>
      <c r="AL206" s="491"/>
      <c r="AM206" s="491"/>
      <c r="AN206" s="491"/>
      <c r="AO206" s="491"/>
      <c r="AP206" s="491"/>
      <c r="AQ206" s="491"/>
      <c r="AR206" s="491"/>
      <c r="AS206" s="491"/>
      <c r="AT206" s="491"/>
      <c r="AU206" s="491"/>
      <c r="AV206" s="491"/>
      <c r="AW206" s="491"/>
      <c r="AX206" s="491"/>
      <c r="AY206" s="491"/>
      <c r="AZ206" s="491"/>
      <c r="BA206" s="491"/>
      <c r="BB206" s="491"/>
      <c r="BC206" s="491"/>
      <c r="BD206" s="491"/>
      <c r="BE206" s="491"/>
      <c r="BF206" s="491"/>
      <c r="BG206" s="491"/>
      <c r="BH206" s="491"/>
      <c r="BI206" s="491"/>
      <c r="BJ206" s="491" t="str">
        <f t="shared" si="102"/>
        <v>ABIERTO</v>
      </c>
    </row>
    <row r="207" spans="1:62" ht="30" customHeight="1" x14ac:dyDescent="0.25">
      <c r="A207" s="503"/>
      <c r="B207" s="506"/>
      <c r="C207" s="505" t="s">
        <v>81</v>
      </c>
      <c r="D207" s="506"/>
      <c r="E207" s="507"/>
      <c r="F207" s="504" t="s">
        <v>744</v>
      </c>
      <c r="G207" s="508" t="s">
        <v>811</v>
      </c>
      <c r="H207" s="509" t="s">
        <v>448</v>
      </c>
      <c r="I207" s="508" t="s">
        <v>812</v>
      </c>
      <c r="J207" s="508" t="s">
        <v>813</v>
      </c>
      <c r="K207" s="519" t="s">
        <v>814</v>
      </c>
      <c r="L207" s="506"/>
      <c r="M207" s="506">
        <v>1</v>
      </c>
      <c r="N207" s="510" t="s">
        <v>88</v>
      </c>
      <c r="O207" s="508" t="s">
        <v>412</v>
      </c>
      <c r="P207" s="508" t="s">
        <v>749</v>
      </c>
      <c r="Q207" s="508" t="s">
        <v>750</v>
      </c>
      <c r="R207" s="508" t="s">
        <v>751</v>
      </c>
      <c r="S207" s="508" t="s">
        <v>815</v>
      </c>
      <c r="T207" s="511">
        <v>1</v>
      </c>
      <c r="U207" s="512" t="s">
        <v>753</v>
      </c>
      <c r="V207" s="504">
        <v>44326</v>
      </c>
      <c r="W207" s="513">
        <v>44347</v>
      </c>
      <c r="Y207" s="489">
        <v>44377</v>
      </c>
      <c r="Z207" s="515" t="s">
        <v>923</v>
      </c>
      <c r="AA207" s="491">
        <v>1</v>
      </c>
      <c r="AB207" s="138">
        <f t="shared" si="98"/>
        <v>1</v>
      </c>
      <c r="AC207" s="139">
        <f t="shared" si="99"/>
        <v>1</v>
      </c>
      <c r="AD207" s="140" t="str">
        <f t="shared" si="100"/>
        <v>OK</v>
      </c>
      <c r="AE207" s="137" t="s">
        <v>900</v>
      </c>
      <c r="AF207" s="516" t="s">
        <v>901</v>
      </c>
      <c r="AG207" s="374" t="str">
        <f t="shared" si="101"/>
        <v>CUMPLIDA</v>
      </c>
      <c r="AH207" s="491"/>
      <c r="AI207" s="491"/>
      <c r="AJ207" s="491"/>
      <c r="AK207" s="491"/>
      <c r="AL207" s="491"/>
      <c r="AM207" s="491"/>
      <c r="AN207" s="491"/>
      <c r="AO207" s="491"/>
      <c r="AP207" s="491"/>
      <c r="AQ207" s="491"/>
      <c r="AR207" s="491"/>
      <c r="AS207" s="491"/>
      <c r="AT207" s="491"/>
      <c r="AU207" s="491"/>
      <c r="AV207" s="491"/>
      <c r="AW207" s="491"/>
      <c r="AX207" s="491"/>
      <c r="AY207" s="491"/>
      <c r="AZ207" s="491"/>
      <c r="BA207" s="491"/>
      <c r="BB207" s="491"/>
      <c r="BC207" s="491"/>
      <c r="BD207" s="491"/>
      <c r="BE207" s="491"/>
      <c r="BF207" s="491"/>
      <c r="BG207" s="491"/>
      <c r="BH207" s="491"/>
      <c r="BI207" s="491"/>
      <c r="BJ207" s="491" t="str">
        <f t="shared" si="102"/>
        <v>CERRADO</v>
      </c>
    </row>
    <row r="208" spans="1:62" ht="30" customHeight="1" x14ac:dyDescent="0.25">
      <c r="A208" s="503"/>
      <c r="B208" s="506"/>
      <c r="C208" s="505" t="s">
        <v>81</v>
      </c>
      <c r="D208" s="506"/>
      <c r="E208" s="507"/>
      <c r="F208" s="504" t="s">
        <v>744</v>
      </c>
      <c r="G208" s="508"/>
      <c r="H208" s="509"/>
      <c r="I208" s="508"/>
      <c r="J208" s="508"/>
      <c r="K208" s="519" t="s">
        <v>816</v>
      </c>
      <c r="L208" s="506"/>
      <c r="M208" s="506">
        <v>1</v>
      </c>
      <c r="N208" s="510"/>
      <c r="O208" s="508"/>
      <c r="P208" s="508"/>
      <c r="Q208" s="508"/>
      <c r="R208" s="508"/>
      <c r="S208" s="508"/>
      <c r="T208" s="511">
        <v>1</v>
      </c>
      <c r="U208" s="512"/>
      <c r="V208" s="504">
        <v>44326</v>
      </c>
      <c r="W208" s="513">
        <v>44347</v>
      </c>
      <c r="Y208" s="489">
        <v>44377</v>
      </c>
      <c r="Z208" s="515" t="s">
        <v>924</v>
      </c>
      <c r="AA208" s="491">
        <v>1</v>
      </c>
      <c r="AB208" s="138">
        <f t="shared" si="98"/>
        <v>1</v>
      </c>
      <c r="AC208" s="139">
        <f t="shared" si="99"/>
        <v>1</v>
      </c>
      <c r="AD208" s="140" t="str">
        <f t="shared" si="100"/>
        <v>OK</v>
      </c>
      <c r="AE208" s="137" t="s">
        <v>900</v>
      </c>
      <c r="AF208" s="516" t="s">
        <v>901</v>
      </c>
      <c r="AG208" s="374" t="str">
        <f>IF(AC208=100%,IF(AC208&gt;25%,"CUMPLIDA","PENDIENTE"),IF(AC208&lt;25%,"INCUMPLIDA","PENDIENTE"))</f>
        <v>CUMPLIDA</v>
      </c>
      <c r="AH208" s="491"/>
      <c r="AI208" s="491"/>
      <c r="AJ208" s="491"/>
      <c r="AK208" s="491"/>
      <c r="AL208" s="491"/>
      <c r="AM208" s="491"/>
      <c r="AN208" s="491"/>
      <c r="AO208" s="491"/>
      <c r="AP208" s="491"/>
      <c r="AQ208" s="491"/>
      <c r="AR208" s="491"/>
      <c r="AS208" s="491"/>
      <c r="AT208" s="491"/>
      <c r="AU208" s="491"/>
      <c r="AV208" s="491"/>
      <c r="AW208" s="491"/>
      <c r="AX208" s="491"/>
      <c r="AY208" s="491"/>
      <c r="AZ208" s="491"/>
      <c r="BA208" s="491"/>
      <c r="BB208" s="491"/>
      <c r="BC208" s="491"/>
      <c r="BD208" s="491"/>
      <c r="BE208" s="491"/>
      <c r="BF208" s="491"/>
      <c r="BG208" s="491"/>
      <c r="BH208" s="491"/>
      <c r="BI208" s="491"/>
      <c r="BJ208" s="491" t="str">
        <f t="shared" si="102"/>
        <v>CERRADO</v>
      </c>
    </row>
  </sheetData>
  <autoFilter ref="A3:BL3" xr:uid="{00000000-0009-0000-0000-000000000000}"/>
  <mergeCells count="293">
    <mergeCell ref="E176:E208"/>
    <mergeCell ref="N176:N179"/>
    <mergeCell ref="U176:U179"/>
    <mergeCell ref="N180:N181"/>
    <mergeCell ref="U180:U181"/>
    <mergeCell ref="N182:N184"/>
    <mergeCell ref="U182:U184"/>
    <mergeCell ref="N185:N187"/>
    <mergeCell ref="U185:U187"/>
    <mergeCell ref="U188:U192"/>
    <mergeCell ref="U193:U196"/>
    <mergeCell ref="U197:U201"/>
    <mergeCell ref="U202:U204"/>
    <mergeCell ref="U205:U206"/>
    <mergeCell ref="U207:U208"/>
    <mergeCell ref="J202:J204"/>
    <mergeCell ref="S202:S204"/>
    <mergeCell ref="J205:J206"/>
    <mergeCell ref="S205:S206"/>
    <mergeCell ref="J176:J179"/>
    <mergeCell ref="S176:S179"/>
    <mergeCell ref="J180:J181"/>
    <mergeCell ref="S180:S181"/>
    <mergeCell ref="J182:J184"/>
    <mergeCell ref="S182:S184"/>
    <mergeCell ref="J185:J187"/>
    <mergeCell ref="S185:S187"/>
    <mergeCell ref="J188:J192"/>
    <mergeCell ref="R205:R206"/>
    <mergeCell ref="P197:P201"/>
    <mergeCell ref="Q197:Q201"/>
    <mergeCell ref="P188:P192"/>
    <mergeCell ref="Q188:Q192"/>
    <mergeCell ref="R188:R192"/>
    <mergeCell ref="G207:G208"/>
    <mergeCell ref="H207:H208"/>
    <mergeCell ref="I207:I208"/>
    <mergeCell ref="N207:N208"/>
    <mergeCell ref="O207:O208"/>
    <mergeCell ref="P207:P208"/>
    <mergeCell ref="Q207:Q208"/>
    <mergeCell ref="R207:R208"/>
    <mergeCell ref="J207:J208"/>
    <mergeCell ref="S207:S208"/>
    <mergeCell ref="G205:G206"/>
    <mergeCell ref="H205:H206"/>
    <mergeCell ref="I205:I206"/>
    <mergeCell ref="N205:N206"/>
    <mergeCell ref="O205:O206"/>
    <mergeCell ref="P205:P206"/>
    <mergeCell ref="Q205:Q206"/>
    <mergeCell ref="R197:R201"/>
    <mergeCell ref="G202:G204"/>
    <mergeCell ref="H202:H204"/>
    <mergeCell ref="I202:I204"/>
    <mergeCell ref="N202:N204"/>
    <mergeCell ref="O202:O204"/>
    <mergeCell ref="P202:P204"/>
    <mergeCell ref="Q202:Q204"/>
    <mergeCell ref="R202:R204"/>
    <mergeCell ref="J197:J201"/>
    <mergeCell ref="S197:S201"/>
    <mergeCell ref="G197:G201"/>
    <mergeCell ref="H197:H201"/>
    <mergeCell ref="I197:I201"/>
    <mergeCell ref="N197:N201"/>
    <mergeCell ref="O197:O201"/>
    <mergeCell ref="G193:G196"/>
    <mergeCell ref="H193:H196"/>
    <mergeCell ref="I193:I196"/>
    <mergeCell ref="N193:N196"/>
    <mergeCell ref="O193:O196"/>
    <mergeCell ref="P193:P196"/>
    <mergeCell ref="Q193:Q196"/>
    <mergeCell ref="R193:R196"/>
    <mergeCell ref="S188:S192"/>
    <mergeCell ref="J193:J196"/>
    <mergeCell ref="S193:S196"/>
    <mergeCell ref="G188:G192"/>
    <mergeCell ref="H188:H192"/>
    <mergeCell ref="I188:I192"/>
    <mergeCell ref="N188:N192"/>
    <mergeCell ref="O188:O192"/>
    <mergeCell ref="G185:G187"/>
    <mergeCell ref="H185:H187"/>
    <mergeCell ref="I185:I187"/>
    <mergeCell ref="R185:R187"/>
    <mergeCell ref="G180:G181"/>
    <mergeCell ref="H180:H181"/>
    <mergeCell ref="I180:I181"/>
    <mergeCell ref="R180:R181"/>
    <mergeCell ref="G176:G179"/>
    <mergeCell ref="H176:H179"/>
    <mergeCell ref="I176:I179"/>
    <mergeCell ref="R176:R179"/>
    <mergeCell ref="G182:G184"/>
    <mergeCell ref="H182:H184"/>
    <mergeCell ref="I182:I184"/>
    <mergeCell ref="R182:R184"/>
    <mergeCell ref="BF18:BF21"/>
    <mergeCell ref="BF23:BF26"/>
    <mergeCell ref="BF28:BF31"/>
    <mergeCell ref="BF33:BF36"/>
    <mergeCell ref="BF38:BF41"/>
    <mergeCell ref="E23:E44"/>
    <mergeCell ref="J39:J42"/>
    <mergeCell ref="K39:K40"/>
    <mergeCell ref="K41:K42"/>
    <mergeCell ref="L39:L40"/>
    <mergeCell ref="L41:L42"/>
    <mergeCell ref="E168:E175"/>
    <mergeCell ref="G171:G174"/>
    <mergeCell ref="BC2:BC3"/>
    <mergeCell ref="BB2:BB3"/>
    <mergeCell ref="BA2:BA3"/>
    <mergeCell ref="BL2:BL4"/>
    <mergeCell ref="BH2:BH3"/>
    <mergeCell ref="BI2:BI3"/>
    <mergeCell ref="BJ2:BJ3"/>
    <mergeCell ref="BK2:BK3"/>
    <mergeCell ref="AZ2:AZ3"/>
    <mergeCell ref="AE2:AE3"/>
    <mergeCell ref="AF2:AF3"/>
    <mergeCell ref="J2:J3"/>
    <mergeCell ref="K2:M2"/>
    <mergeCell ref="N2:N3"/>
    <mergeCell ref="O2:O3"/>
    <mergeCell ref="P2:P3"/>
    <mergeCell ref="Q2:Q3"/>
    <mergeCell ref="AD2:AD3"/>
    <mergeCell ref="R2:R3"/>
    <mergeCell ref="S2:S3"/>
    <mergeCell ref="T2:T3"/>
    <mergeCell ref="U2:U3"/>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V2:V3"/>
    <mergeCell ref="W2:W3"/>
    <mergeCell ref="Y2:Y3"/>
    <mergeCell ref="Z2:Z3"/>
    <mergeCell ref="AA2:AA3"/>
    <mergeCell ref="AB2:AB3"/>
    <mergeCell ref="AC2:AC3"/>
    <mergeCell ref="J1:W1"/>
    <mergeCell ref="E5:E14"/>
    <mergeCell ref="Y1:AG1"/>
    <mergeCell ref="E16:E17"/>
    <mergeCell ref="E18:E21"/>
    <mergeCell ref="E45:E46"/>
    <mergeCell ref="F2:F3"/>
    <mergeCell ref="G2:G3"/>
    <mergeCell ref="H2:H3"/>
    <mergeCell ref="I2:I3"/>
    <mergeCell ref="A1:I1"/>
    <mergeCell ref="A2:A3"/>
    <mergeCell ref="B2:B3"/>
    <mergeCell ref="C2:C3"/>
    <mergeCell ref="D2:D3"/>
    <mergeCell ref="E2:E3"/>
    <mergeCell ref="E47:E48"/>
    <mergeCell ref="E49:E125"/>
    <mergeCell ref="J49:J53"/>
    <mergeCell ref="K49:K53"/>
    <mergeCell ref="L49:L53"/>
    <mergeCell ref="J61:J62"/>
    <mergeCell ref="K61:K62"/>
    <mergeCell ref="L61:L62"/>
    <mergeCell ref="J71:J76"/>
    <mergeCell ref="K71:K76"/>
    <mergeCell ref="L71:L76"/>
    <mergeCell ref="J88:J92"/>
    <mergeCell ref="K88:K92"/>
    <mergeCell ref="L88:L92"/>
    <mergeCell ref="J94:J97"/>
    <mergeCell ref="K94:K97"/>
    <mergeCell ref="L94:L97"/>
    <mergeCell ref="X61:X62"/>
    <mergeCell ref="J64:J70"/>
    <mergeCell ref="K64:K70"/>
    <mergeCell ref="L64:L70"/>
    <mergeCell ref="M64:M70"/>
    <mergeCell ref="U64:U70"/>
    <mergeCell ref="U49:U53"/>
    <mergeCell ref="V49:V53"/>
    <mergeCell ref="W49:W53"/>
    <mergeCell ref="X49:X53"/>
    <mergeCell ref="J55:J58"/>
    <mergeCell ref="K55:K58"/>
    <mergeCell ref="L55:L58"/>
    <mergeCell ref="U55:U58"/>
    <mergeCell ref="V55:V58"/>
    <mergeCell ref="W55:W58"/>
    <mergeCell ref="X55:X58"/>
    <mergeCell ref="U71:U72"/>
    <mergeCell ref="U73:U76"/>
    <mergeCell ref="J77:J85"/>
    <mergeCell ref="K77:K85"/>
    <mergeCell ref="L77:L85"/>
    <mergeCell ref="U78:U85"/>
    <mergeCell ref="U61:U62"/>
    <mergeCell ref="V61:V62"/>
    <mergeCell ref="W61:W62"/>
    <mergeCell ref="V88:V92"/>
    <mergeCell ref="W88:W92"/>
    <mergeCell ref="X88:X92"/>
    <mergeCell ref="V78:V85"/>
    <mergeCell ref="W78:W85"/>
    <mergeCell ref="X78:X85"/>
    <mergeCell ref="J86:J87"/>
    <mergeCell ref="K86:K87"/>
    <mergeCell ref="L86:L87"/>
    <mergeCell ref="U86:U87"/>
    <mergeCell ref="V86:V87"/>
    <mergeCell ref="W86:W87"/>
    <mergeCell ref="X86:X87"/>
    <mergeCell ref="M94:M97"/>
    <mergeCell ref="U94:U97"/>
    <mergeCell ref="J98:J111"/>
    <mergeCell ref="K98:K111"/>
    <mergeCell ref="L98:L111"/>
    <mergeCell ref="M98:M102"/>
    <mergeCell ref="U98:U111"/>
    <mergeCell ref="M88:M92"/>
    <mergeCell ref="U88:U92"/>
    <mergeCell ref="V98:V111"/>
    <mergeCell ref="W98:W111"/>
    <mergeCell ref="X98:X111"/>
    <mergeCell ref="J112:J114"/>
    <mergeCell ref="K112:K114"/>
    <mergeCell ref="L112:L114"/>
    <mergeCell ref="M112:M114"/>
    <mergeCell ref="U112:U114"/>
    <mergeCell ref="V112:V114"/>
    <mergeCell ref="W112:W114"/>
    <mergeCell ref="X112:X114"/>
    <mergeCell ref="E160:E167"/>
    <mergeCell ref="E129:E136"/>
    <mergeCell ref="E137:E142"/>
    <mergeCell ref="E153:E159"/>
    <mergeCell ref="G154:G156"/>
    <mergeCell ref="V115:V116"/>
    <mergeCell ref="W115:W116"/>
    <mergeCell ref="X115:X116"/>
    <mergeCell ref="J117:J124"/>
    <mergeCell ref="K117:K124"/>
    <mergeCell ref="L117:L124"/>
    <mergeCell ref="U117:U124"/>
    <mergeCell ref="V117:V124"/>
    <mergeCell ref="W117:W124"/>
    <mergeCell ref="X117:X124"/>
    <mergeCell ref="J115:J116"/>
    <mergeCell ref="K115:K116"/>
    <mergeCell ref="L115:L116"/>
    <mergeCell ref="M115:M116"/>
    <mergeCell ref="U115:U116"/>
    <mergeCell ref="E126:E128"/>
    <mergeCell ref="E143:E145"/>
    <mergeCell ref="E146:E149"/>
    <mergeCell ref="E150:E151"/>
    <mergeCell ref="Z117:Z124"/>
    <mergeCell ref="Z49:Z53"/>
    <mergeCell ref="Z55:Z58"/>
    <mergeCell ref="Z77:Z85"/>
    <mergeCell ref="Z86:Z87"/>
    <mergeCell ref="Z88:Z92"/>
    <mergeCell ref="Z94:Z97"/>
    <mergeCell ref="Z98:Z111"/>
    <mergeCell ref="Z112:Z114"/>
    <mergeCell ref="Z61:Z62"/>
    <mergeCell ref="Z64:Z70"/>
    <mergeCell ref="Z71:Z76"/>
    <mergeCell ref="Z115:Z116"/>
  </mergeCells>
  <conditionalFormatting sqref="AM5:AM6 AV5:AV6 BE5:BE6 BE18:BE175 AM27 AD49:AD125 AM33:AM34 AM38 AM45:AM125 AM137:AM167">
    <cfRule type="containsText" dxfId="186" priority="552" stopIfTrue="1" operator="containsText" text="EN TERMINO">
      <formula>NOT(ISERROR(SEARCH("EN TERMINO",AD5)))</formula>
    </cfRule>
    <cfRule type="containsText" priority="553" operator="containsText" text="AMARILLO">
      <formula>NOT(ISERROR(SEARCH("AMARILLO",AD5)))</formula>
    </cfRule>
    <cfRule type="containsText" dxfId="185" priority="554" stopIfTrue="1" operator="containsText" text="ALERTA">
      <formula>NOT(ISERROR(SEARCH("ALERTA",AD5)))</formula>
    </cfRule>
    <cfRule type="containsText" dxfId="184" priority="555" stopIfTrue="1" operator="containsText" text="OK">
      <formula>NOT(ISERROR(SEARCH("OK",AD5)))</formula>
    </cfRule>
  </conditionalFormatting>
  <conditionalFormatting sqref="BH6">
    <cfRule type="containsText" dxfId="183" priority="549" operator="containsText" text="Cumplida">
      <formula>NOT(ISERROR(SEARCH("Cumplida",BH6)))</formula>
    </cfRule>
    <cfRule type="containsText" dxfId="182" priority="550" operator="containsText" text="Pendiente">
      <formula>NOT(ISERROR(SEARCH("Pendiente",BH6)))</formula>
    </cfRule>
    <cfRule type="containsText" dxfId="181" priority="551" operator="containsText" text="Cumplida">
      <formula>NOT(ISERROR(SEARCH("Cumplida",BH6)))</formula>
    </cfRule>
  </conditionalFormatting>
  <conditionalFormatting sqref="BH6">
    <cfRule type="containsText" dxfId="180" priority="547" stopIfTrue="1" operator="containsText" text="CUMPLIDA">
      <formula>NOT(ISERROR(SEARCH("CUMPLIDA",BH6)))</formula>
    </cfRule>
    <cfRule type="containsText" dxfId="179" priority="548" stopIfTrue="1" operator="containsText" text="INCUMPLIDA">
      <formula>NOT(ISERROR(SEARCH("INCUMPLIDA",BH6)))</formula>
    </cfRule>
  </conditionalFormatting>
  <conditionalFormatting sqref="BE5:BE6">
    <cfRule type="dataBar" priority="420">
      <dataBar>
        <cfvo type="min"/>
        <cfvo type="max"/>
        <color rgb="FF638EC6"/>
      </dataBar>
    </cfRule>
  </conditionalFormatting>
  <conditionalFormatting sqref="BH6">
    <cfRule type="containsText" dxfId="178" priority="310" operator="containsText" text="INCUMPLIDA">
      <formula>NOT(ISERROR(SEARCH("INCUMPLIDA",BH6)))</formula>
    </cfRule>
  </conditionalFormatting>
  <conditionalFormatting sqref="AV5:AV6">
    <cfRule type="dataBar" priority="582">
      <dataBar>
        <cfvo type="min"/>
        <cfvo type="max"/>
        <color rgb="FF638EC6"/>
      </dataBar>
    </cfRule>
  </conditionalFormatting>
  <conditionalFormatting sqref="AP5 BG18:BG175 AP27 AG49:AG125 AP33:AP34 AP38 AP45:AP125 AP137:AP167">
    <cfRule type="containsText" dxfId="177" priority="292" stopIfTrue="1" operator="containsText" text="CUMPLIDA">
      <formula>NOT(ISERROR(SEARCH("CUMPLIDA",AG5)))</formula>
    </cfRule>
  </conditionalFormatting>
  <conditionalFormatting sqref="AP5 BG18:BG175 AP27 AG49:AG125 AP33:AP34 AP38 AP45:AP125 AP137:AP167">
    <cfRule type="containsText" dxfId="176" priority="291" stopIfTrue="1" operator="containsText" text="INCUMPLIDA">
      <formula>NOT(ISERROR(SEARCH("INCUMPLIDA",AG5)))</formula>
    </cfRule>
  </conditionalFormatting>
  <conditionalFormatting sqref="AP5 BG18:BG175 AP27 AG49:AG125 AP33:AP34 AP38 AP45:AP125 AP137:AP167">
    <cfRule type="containsText" dxfId="175" priority="290" stopIfTrue="1" operator="containsText" text="PENDIENTE">
      <formula>NOT(ISERROR(SEARCH("PENDIENTE",AG5)))</formula>
    </cfRule>
  </conditionalFormatting>
  <conditionalFormatting sqref="AY5">
    <cfRule type="containsText" dxfId="174" priority="289" stopIfTrue="1" operator="containsText" text="CUMPLIDA">
      <formula>NOT(ISERROR(SEARCH("CUMPLIDA",AY5)))</formula>
    </cfRule>
  </conditionalFormatting>
  <conditionalFormatting sqref="AY5">
    <cfRule type="containsText" dxfId="173" priority="288" stopIfTrue="1" operator="containsText" text="INCUMPLIDA">
      <formula>NOT(ISERROR(SEARCH("INCUMPLIDA",AY5)))</formula>
    </cfRule>
  </conditionalFormatting>
  <conditionalFormatting sqref="AY5">
    <cfRule type="containsText" dxfId="172" priority="287" stopIfTrue="1" operator="containsText" text="PENDIENTE">
      <formula>NOT(ISERROR(SEARCH("PENDIENTE",AY5)))</formula>
    </cfRule>
  </conditionalFormatting>
  <conditionalFormatting sqref="BH5">
    <cfRule type="containsText" dxfId="171" priority="284" operator="containsText" text="Cumplida">
      <formula>NOT(ISERROR(SEARCH("Cumplida",BH5)))</formula>
    </cfRule>
    <cfRule type="containsText" dxfId="170" priority="285" operator="containsText" text="Pendiente">
      <formula>NOT(ISERROR(SEARCH("Pendiente",BH5)))</formula>
    </cfRule>
    <cfRule type="containsText" dxfId="169" priority="286" operator="containsText" text="Cumplida">
      <formula>NOT(ISERROR(SEARCH("Cumplida",BH5)))</formula>
    </cfRule>
  </conditionalFormatting>
  <conditionalFormatting sqref="BH5">
    <cfRule type="containsText" dxfId="168" priority="283" stopIfTrue="1" operator="containsText" text="CUMPLIDA">
      <formula>NOT(ISERROR(SEARCH("CUMPLIDA",BH5)))</formula>
    </cfRule>
  </conditionalFormatting>
  <conditionalFormatting sqref="BH5">
    <cfRule type="containsText" dxfId="167" priority="282" stopIfTrue="1" operator="containsText" text="INCUMPLIDA">
      <formula>NOT(ISERROR(SEARCH("INCUMPLIDA",BH5)))</formula>
    </cfRule>
  </conditionalFormatting>
  <conditionalFormatting sqref="BH5">
    <cfRule type="containsText" dxfId="166" priority="279" operator="containsText" text="Cumplida">
      <formula>NOT(ISERROR(SEARCH("Cumplida",BH5)))</formula>
    </cfRule>
    <cfRule type="containsText" dxfId="165" priority="280" operator="containsText" text="Pendiente">
      <formula>NOT(ISERROR(SEARCH("Pendiente",BH5)))</formula>
    </cfRule>
    <cfRule type="containsText" dxfId="164" priority="281" operator="containsText" text="Cumplida">
      <formula>NOT(ISERROR(SEARCH("Cumplida",BH5)))</formula>
    </cfRule>
  </conditionalFormatting>
  <conditionalFormatting sqref="BH5">
    <cfRule type="containsText" dxfId="163" priority="278" stopIfTrue="1" operator="containsText" text="CUMPLIDA">
      <formula>NOT(ISERROR(SEARCH("CUMPLIDA",BH5)))</formula>
    </cfRule>
  </conditionalFormatting>
  <conditionalFormatting sqref="BH5">
    <cfRule type="containsText" dxfId="162" priority="277" stopIfTrue="1" operator="containsText" text="INCUMPLIDA">
      <formula>NOT(ISERROR(SEARCH("INCUMPLIDA",BH5)))</formula>
    </cfRule>
  </conditionalFormatting>
  <conditionalFormatting sqref="AD5:AD17">
    <cfRule type="containsText" dxfId="161" priority="264" stopIfTrue="1" operator="containsText" text="EN TERMINO">
      <formula>NOT(ISERROR(SEARCH("EN TERMINO",AD5)))</formula>
    </cfRule>
    <cfRule type="containsText" priority="265" operator="containsText" text="AMARILLO">
      <formula>NOT(ISERROR(SEARCH("AMARILLO",AD5)))</formula>
    </cfRule>
    <cfRule type="containsText" dxfId="160" priority="266" stopIfTrue="1" operator="containsText" text="ALERTA">
      <formula>NOT(ISERROR(SEARCH("ALERTA",AD5)))</formula>
    </cfRule>
    <cfRule type="containsText" dxfId="159" priority="267" stopIfTrue="1" operator="containsText" text="OK">
      <formula>NOT(ISERROR(SEARCH("OK",AD5)))</formula>
    </cfRule>
  </conditionalFormatting>
  <conditionalFormatting sqref="AG5:AG17">
    <cfRule type="containsText" dxfId="158" priority="268" stopIfTrue="1" operator="containsText" text="CUMPLIDA">
      <formula>NOT(ISERROR(SEARCH("CUMPLIDA",AG5)))</formula>
    </cfRule>
  </conditionalFormatting>
  <conditionalFormatting sqref="AG5:AG17">
    <cfRule type="containsText" dxfId="157" priority="270" stopIfTrue="1" operator="containsText" text="INCUMPLIDA">
      <formula>NOT(ISERROR(SEARCH("INCUMPLIDA",AG5)))</formula>
    </cfRule>
  </conditionalFormatting>
  <conditionalFormatting sqref="AG5:AG17">
    <cfRule type="containsText" dxfId="156" priority="269" stopIfTrue="1" operator="containsText" text="PENDIENTE">
      <formula>NOT(ISERROR(SEARCH("PENDIENTE",AG5)))</formula>
    </cfRule>
  </conditionalFormatting>
  <conditionalFormatting sqref="BI18:BI175 BJ5:BJ175">
    <cfRule type="containsText" dxfId="155" priority="261" operator="containsText" text="cerrada">
      <formula>NOT(ISERROR(SEARCH("cerrada",BI5)))</formula>
    </cfRule>
    <cfRule type="containsText" dxfId="154" priority="262" operator="containsText" text="cerrado">
      <formula>NOT(ISERROR(SEARCH("cerrado",BI5)))</formula>
    </cfRule>
    <cfRule type="containsText" dxfId="153" priority="263" operator="containsText" text="Abierto">
      <formula>NOT(ISERROR(SEARCH("Abierto",BI5)))</formula>
    </cfRule>
  </conditionalFormatting>
  <conditionalFormatting sqref="AV18:AV21 AV23:AV26 AV28:AV31 AV33:AV36 AV38:AV41 AD18:AD48 AD168:AD175 AD126:AD136 AD143:AD159">
    <cfRule type="containsText" dxfId="152" priority="255" stopIfTrue="1" operator="containsText" text="EN TERMINO">
      <formula>NOT(ISERROR(SEARCH("EN TERMINO",AD18)))</formula>
    </cfRule>
    <cfRule type="containsText" priority="256" operator="containsText" text="AMARILLO">
      <formula>NOT(ISERROR(SEARCH("AMARILLO",AD18)))</formula>
    </cfRule>
    <cfRule type="containsText" dxfId="151" priority="257" stopIfTrue="1" operator="containsText" text="ALERTA">
      <formula>NOT(ISERROR(SEARCH("ALERTA",AD18)))</formula>
    </cfRule>
    <cfRule type="containsText" dxfId="150" priority="258" stopIfTrue="1" operator="containsText" text="OK">
      <formula>NOT(ISERROR(SEARCH("OK",AD18)))</formula>
    </cfRule>
  </conditionalFormatting>
  <conditionalFormatting sqref="AY18:AY21 AY23:AY26 AY28:AY31 AY33:AY36 AY38:AY41 AG18:AG48 AG126:AG175">
    <cfRule type="containsText" dxfId="149" priority="254" stopIfTrue="1" operator="containsText" text="CUMPLIDA">
      <formula>NOT(ISERROR(SEARCH("CUMPLIDA",AG18)))</formula>
    </cfRule>
  </conditionalFormatting>
  <conditionalFormatting sqref="AY18:AY21 AY23:AY26 AY28:AY31 AY33:AY36 AY38:AY41 AG18:AG48 AG126:AG175">
    <cfRule type="containsText" dxfId="148" priority="253" stopIfTrue="1" operator="containsText" text="INCUMPLIDA">
      <formula>NOT(ISERROR(SEARCH("INCUMPLIDA",AG18)))</formula>
    </cfRule>
  </conditionalFormatting>
  <conditionalFormatting sqref="AY18:AY21 AY23:AY26 AY28:AY31 AY33:AY36 AY38:AY41 AG18:AG48 AG126:AG175">
    <cfRule type="containsText" dxfId="147" priority="252" stopIfTrue="1" operator="containsText" text="PENDIENTE">
      <formula>NOT(ISERROR(SEARCH("PENDIENTE",AG18)))</formula>
    </cfRule>
  </conditionalFormatting>
  <conditionalFormatting sqref="AG18:AG21 AG23:AG31 AG33:AG36 AG38:AG42 AG49:AG125">
    <cfRule type="containsText" dxfId="146" priority="251" operator="containsText" text="PENDIENTE">
      <formula>NOT(ISERROR(SEARCH("PENDIENTE",AG18)))</formula>
    </cfRule>
  </conditionalFormatting>
  <conditionalFormatting sqref="AV18:AV21 AV23:AV26 AV28:AV31 AV33:AV36 AV38:AV41">
    <cfRule type="dataBar" priority="259">
      <dataBar>
        <cfvo type="min"/>
        <cfvo type="max"/>
        <color rgb="FF638EC6"/>
      </dataBar>
    </cfRule>
  </conditionalFormatting>
  <conditionalFormatting sqref="AG32">
    <cfRule type="containsText" dxfId="145" priority="247" operator="containsText" text="PENDIENTE">
      <formula>NOT(ISERROR(SEARCH("PENDIENTE",AG32)))</formula>
    </cfRule>
  </conditionalFormatting>
  <conditionalFormatting sqref="AG37">
    <cfRule type="containsText" dxfId="144" priority="246" operator="containsText" text="PENDIENTE">
      <formula>NOT(ISERROR(SEARCH("PENDIENTE",AG37)))</formula>
    </cfRule>
  </conditionalFormatting>
  <conditionalFormatting sqref="AG44:AG48 AG126:AG175">
    <cfRule type="containsText" dxfId="143" priority="245" operator="containsText" text="PENDIENTE">
      <formula>NOT(ISERROR(SEARCH("PENDIENTE",AG44)))</formula>
    </cfRule>
  </conditionalFormatting>
  <conditionalFormatting sqref="AD160:AD167">
    <cfRule type="containsText" dxfId="142" priority="230" stopIfTrue="1" operator="containsText" text="EN TERMINO">
      <formula>NOT(ISERROR(SEARCH("EN TERMINO",AD160)))</formula>
    </cfRule>
    <cfRule type="containsText" priority="231" operator="containsText" text="AMARILLO">
      <formula>NOT(ISERROR(SEARCH("AMARILLO",AD160)))</formula>
    </cfRule>
    <cfRule type="containsText" dxfId="141" priority="232" stopIfTrue="1" operator="containsText" text="ALERTA">
      <formula>NOT(ISERROR(SEARCH("ALERTA",AD160)))</formula>
    </cfRule>
    <cfRule type="containsText" dxfId="140" priority="233" stopIfTrue="1" operator="containsText" text="OK">
      <formula>NOT(ISERROR(SEARCH("OK",AD160)))</formula>
    </cfRule>
  </conditionalFormatting>
  <conditionalFormatting sqref="AG85:AG125">
    <cfRule type="containsText" dxfId="139" priority="197" operator="containsText" text="Cumplida">
      <formula>NOT(ISERROR(SEARCH("Cumplida",AG85)))</formula>
    </cfRule>
    <cfRule type="containsText" dxfId="138" priority="198" operator="containsText" text="Pendiente">
      <formula>NOT(ISERROR(SEARCH("Pendiente",AG85)))</formula>
    </cfRule>
    <cfRule type="containsText" dxfId="137" priority="199" operator="containsText" text="Cumplida">
      <formula>NOT(ISERROR(SEARCH("Cumplida",AG85)))</formula>
    </cfRule>
  </conditionalFormatting>
  <conditionalFormatting sqref="AG78:AG125">
    <cfRule type="containsText" dxfId="136" priority="196" stopIfTrue="1" operator="containsText" text="CUMPLIDA">
      <formula>NOT(ISERROR(SEARCH("CUMPLIDA",AG78)))</formula>
    </cfRule>
  </conditionalFormatting>
  <conditionalFormatting sqref="AG78:AG125">
    <cfRule type="containsText" dxfId="135" priority="195" stopIfTrue="1" operator="containsText" text="INCUMPLIDA">
      <formula>NOT(ISERROR(SEARCH("INCUMPLIDA",AG78)))</formula>
    </cfRule>
  </conditionalFormatting>
  <conditionalFormatting sqref="AG77 AG59:AG60 AG71 AG79">
    <cfRule type="containsText" dxfId="134" priority="194" operator="containsText" text="PENDIENTE">
      <formula>NOT(ISERROR(SEARCH("PENDIENTE",AG59)))</formula>
    </cfRule>
  </conditionalFormatting>
  <conditionalFormatting sqref="AD137:AD142">
    <cfRule type="containsText" dxfId="133" priority="174" stopIfTrue="1" operator="containsText" text="EN TERMINO">
      <formula>NOT(ISERROR(SEARCH("EN TERMINO",AD137)))</formula>
    </cfRule>
    <cfRule type="containsText" priority="175" operator="containsText" text="AMARILLO">
      <formula>NOT(ISERROR(SEARCH("AMARILLO",AD137)))</formula>
    </cfRule>
    <cfRule type="containsText" dxfId="132" priority="176" stopIfTrue="1" operator="containsText" text="ALERTA">
      <formula>NOT(ISERROR(SEARCH("ALERTA",AD137)))</formula>
    </cfRule>
    <cfRule type="containsText" dxfId="131" priority="177" stopIfTrue="1" operator="containsText" text="OK">
      <formula>NOT(ISERROR(SEARCH("OK",AD137)))</formula>
    </cfRule>
  </conditionalFormatting>
  <conditionalFormatting sqref="BE18:BE175">
    <cfRule type="dataBar" priority="623">
      <dataBar>
        <cfvo type="min"/>
        <cfvo type="max"/>
        <color rgb="FF638EC6"/>
      </dataBar>
    </cfRule>
  </conditionalFormatting>
  <conditionalFormatting sqref="AD176:AD208">
    <cfRule type="containsText" dxfId="130" priority="170" stopIfTrue="1" operator="containsText" text="EN TERMINO">
      <formula>NOT(ISERROR(SEARCH("EN TERMINO",AD176)))</formula>
    </cfRule>
    <cfRule type="containsText" priority="171" operator="containsText" text="AMARILLO">
      <formula>NOT(ISERROR(SEARCH("AMARILLO",AD176)))</formula>
    </cfRule>
    <cfRule type="containsText" dxfId="129" priority="172" stopIfTrue="1" operator="containsText" text="ALERTA">
      <formula>NOT(ISERROR(SEARCH("ALERTA",AD176)))</formula>
    </cfRule>
    <cfRule type="containsText" dxfId="128" priority="173" stopIfTrue="1" operator="containsText" text="OK">
      <formula>NOT(ISERROR(SEARCH("OK",AD176)))</formula>
    </cfRule>
  </conditionalFormatting>
  <conditionalFormatting sqref="AG176:AG208">
    <cfRule type="containsText" dxfId="127" priority="169" stopIfTrue="1" operator="containsText" text="CUMPLIDA">
      <formula>NOT(ISERROR(SEARCH("CUMPLIDA",AG176)))</formula>
    </cfRule>
  </conditionalFormatting>
  <conditionalFormatting sqref="AG176:AG208">
    <cfRule type="containsText" dxfId="126" priority="168" stopIfTrue="1" operator="containsText" text="INCUMPLIDA">
      <formula>NOT(ISERROR(SEARCH("INCUMPLIDA",AG176)))</formula>
    </cfRule>
  </conditionalFormatting>
  <conditionalFormatting sqref="AG176:AG208">
    <cfRule type="containsText" dxfId="125" priority="167" stopIfTrue="1" operator="containsText" text="CUMPLIDA">
      <formula>NOT(ISERROR(SEARCH("CUMPLIDA",AG176)))</formula>
    </cfRule>
  </conditionalFormatting>
  <conditionalFormatting sqref="AG176:AG208">
    <cfRule type="containsText" dxfId="124" priority="166" stopIfTrue="1" operator="containsText" text="INCUMPLIDA">
      <formula>NOT(ISERROR(SEARCH("INCUMPLIDA",AG176)))</formula>
    </cfRule>
  </conditionalFormatting>
  <conditionalFormatting sqref="AG176:AG208">
    <cfRule type="containsText" dxfId="123" priority="165" stopIfTrue="1" operator="containsText" text="PENDIENTE">
      <formula>NOT(ISERROR(SEARCH("PENDIENTE",AG176)))</formula>
    </cfRule>
  </conditionalFormatting>
  <conditionalFormatting sqref="BJ176:BJ208">
    <cfRule type="containsText" dxfId="122" priority="162" operator="containsText" text="cerrada">
      <formula>NOT(ISERROR(SEARCH("cerrada",BJ176)))</formula>
    </cfRule>
    <cfRule type="containsText" dxfId="121" priority="163" operator="containsText" text="cerrado">
      <formula>NOT(ISERROR(SEARCH("cerrado",BJ176)))</formula>
    </cfRule>
    <cfRule type="containsText" dxfId="120" priority="164" operator="containsText" text="Abierto">
      <formula>NOT(ISERROR(SEARCH("Abierto",BJ176)))</formula>
    </cfRule>
  </conditionalFormatting>
  <conditionalFormatting sqref="BJ176:BJ208">
    <cfRule type="containsText" dxfId="119" priority="159" operator="containsText" text="cerrada">
      <formula>NOT(ISERROR(SEARCH("cerrada",BJ176)))</formula>
    </cfRule>
    <cfRule type="containsText" dxfId="118" priority="160" operator="containsText" text="cerrado">
      <formula>NOT(ISERROR(SEARCH("cerrado",BJ176)))</formula>
    </cfRule>
    <cfRule type="containsText" dxfId="117" priority="161" operator="containsText" text="Abierto">
      <formula>NOT(ISERROR(SEARCH("Abierto",BJ176)))</formula>
    </cfRule>
  </conditionalFormatting>
  <conditionalFormatting sqref="AM8">
    <cfRule type="containsText" dxfId="116" priority="155" stopIfTrue="1" operator="containsText" text="EN TERMINO">
      <formula>NOT(ISERROR(SEARCH("EN TERMINO",AM8)))</formula>
    </cfRule>
    <cfRule type="containsText" priority="156" operator="containsText" text="AMARILLO">
      <formula>NOT(ISERROR(SEARCH("AMARILLO",AM8)))</formula>
    </cfRule>
    <cfRule type="containsText" dxfId="115" priority="157" stopIfTrue="1" operator="containsText" text="ALERTA">
      <formula>NOT(ISERROR(SEARCH("ALERTA",AM8)))</formula>
    </cfRule>
    <cfRule type="containsText" dxfId="114" priority="158" stopIfTrue="1" operator="containsText" text="OK">
      <formula>NOT(ISERROR(SEARCH("OK",AM8)))</formula>
    </cfRule>
  </conditionalFormatting>
  <conditionalFormatting sqref="AP8">
    <cfRule type="containsText" dxfId="113" priority="151" operator="containsText" text="ATENCIÓN">
      <formula>NOT(ISERROR(SEARCH("ATENCIÓN",AP8)))</formula>
    </cfRule>
    <cfRule type="containsText" dxfId="112" priority="154" stopIfTrue="1" operator="containsText" text="CUMPLIDA">
      <formula>NOT(ISERROR(SEARCH("CUMPLIDA",AP8)))</formula>
    </cfRule>
  </conditionalFormatting>
  <conditionalFormatting sqref="AP8">
    <cfRule type="containsText" dxfId="111" priority="153" stopIfTrue="1" operator="containsText" text="INCUMPLIDA">
      <formula>NOT(ISERROR(SEARCH("INCUMPLIDA",AP8)))</formula>
    </cfRule>
  </conditionalFormatting>
  <conditionalFormatting sqref="AP8">
    <cfRule type="containsText" dxfId="110" priority="152" stopIfTrue="1" operator="containsText" text="PENDIENTE">
      <formula>NOT(ISERROR(SEARCH("PENDIENTE",AP8)))</formula>
    </cfRule>
  </conditionalFormatting>
  <conditionalFormatting sqref="AM11">
    <cfRule type="containsText" dxfId="109" priority="144" stopIfTrue="1" operator="containsText" text="EN TERMINO">
      <formula>NOT(ISERROR(SEARCH("EN TERMINO",AM11)))</formula>
    </cfRule>
    <cfRule type="containsText" priority="145" operator="containsText" text="AMARILLO">
      <formula>NOT(ISERROR(SEARCH("AMARILLO",AM11)))</formula>
    </cfRule>
    <cfRule type="containsText" dxfId="108" priority="146" stopIfTrue="1" operator="containsText" text="ALERTA">
      <formula>NOT(ISERROR(SEARCH("ALERTA",AM11)))</formula>
    </cfRule>
    <cfRule type="containsText" dxfId="107" priority="147" stopIfTrue="1" operator="containsText" text="OK">
      <formula>NOT(ISERROR(SEARCH("OK",AM11)))</formula>
    </cfRule>
  </conditionalFormatting>
  <conditionalFormatting sqref="AP11">
    <cfRule type="containsText" dxfId="106" priority="148" stopIfTrue="1" operator="containsText" text="CUMPLIDA">
      <formula>NOT(ISERROR(SEARCH("CUMPLIDA",AP11)))</formula>
    </cfRule>
  </conditionalFormatting>
  <conditionalFormatting sqref="AP11">
    <cfRule type="containsText" dxfId="105" priority="150" stopIfTrue="1" operator="containsText" text="INCUMPLIDA">
      <formula>NOT(ISERROR(SEARCH("INCUMPLIDA",AP11)))</formula>
    </cfRule>
  </conditionalFormatting>
  <conditionalFormatting sqref="AP11">
    <cfRule type="containsText" dxfId="104" priority="149" stopIfTrue="1" operator="containsText" text="PENDIENTE">
      <formula>NOT(ISERROR(SEARCH("PENDIENTE",AP11)))</formula>
    </cfRule>
  </conditionalFormatting>
  <conditionalFormatting sqref="AM15:AM16">
    <cfRule type="containsText" dxfId="103" priority="130" stopIfTrue="1" operator="containsText" text="EN TERMINO">
      <formula>NOT(ISERROR(SEARCH("EN TERMINO",AM15)))</formula>
    </cfRule>
    <cfRule type="containsText" priority="131" operator="containsText" text="AMARILLO">
      <formula>NOT(ISERROR(SEARCH("AMARILLO",AM15)))</formula>
    </cfRule>
    <cfRule type="containsText" dxfId="102" priority="132" stopIfTrue="1" operator="containsText" text="ALERTA">
      <formula>NOT(ISERROR(SEARCH("ALERTA",AM15)))</formula>
    </cfRule>
    <cfRule type="containsText" dxfId="101" priority="133" stopIfTrue="1" operator="containsText" text="OK">
      <formula>NOT(ISERROR(SEARCH("OK",AM15)))</formula>
    </cfRule>
  </conditionalFormatting>
  <conditionalFormatting sqref="AP15:AP16">
    <cfRule type="containsText" dxfId="100" priority="134" stopIfTrue="1" operator="containsText" text="CUMPLIDA">
      <formula>NOT(ISERROR(SEARCH("CUMPLIDA",AP15)))</formula>
    </cfRule>
  </conditionalFormatting>
  <conditionalFormatting sqref="AP15:AP16">
    <cfRule type="containsText" dxfId="99" priority="136" stopIfTrue="1" operator="containsText" text="INCUMPLIDA">
      <formula>NOT(ISERROR(SEARCH("INCUMPLIDA",AP15)))</formula>
    </cfRule>
  </conditionalFormatting>
  <conditionalFormatting sqref="AP15:AP16">
    <cfRule type="containsText" dxfId="98" priority="135" stopIfTrue="1" operator="containsText" text="PENDIENTE">
      <formula>NOT(ISERROR(SEARCH("PENDIENTE",AP15)))</formula>
    </cfRule>
  </conditionalFormatting>
  <conditionalFormatting sqref="AP15">
    <cfRule type="containsText" dxfId="97" priority="129" operator="containsText" text="INCUMPLIDA">
      <formula>NOT(ISERROR(SEARCH("INCUMPLIDA",AP15)))</formula>
    </cfRule>
  </conditionalFormatting>
  <conditionalFormatting sqref="AP16">
    <cfRule type="containsText" dxfId="96" priority="128" operator="containsText" text="INCUMPLIDA">
      <formula>NOT(ISERROR(SEARCH("INCUMPLIDA",AP16)))</formula>
    </cfRule>
  </conditionalFormatting>
  <conditionalFormatting sqref="AM18:AM21">
    <cfRule type="containsText" dxfId="95" priority="124" stopIfTrue="1" operator="containsText" text="EN TERMINO">
      <formula>NOT(ISERROR(SEARCH("EN TERMINO",AM18)))</formula>
    </cfRule>
    <cfRule type="containsText" priority="125" operator="containsText" text="AMARILLO">
      <formula>NOT(ISERROR(SEARCH("AMARILLO",AM18)))</formula>
    </cfRule>
    <cfRule type="containsText" dxfId="94" priority="126" stopIfTrue="1" operator="containsText" text="ALERTA">
      <formula>NOT(ISERROR(SEARCH("ALERTA",AM18)))</formula>
    </cfRule>
    <cfRule type="containsText" dxfId="93" priority="127" stopIfTrue="1" operator="containsText" text="OK">
      <formula>NOT(ISERROR(SEARCH("OK",AM18)))</formula>
    </cfRule>
  </conditionalFormatting>
  <conditionalFormatting sqref="AP18:AP21">
    <cfRule type="containsText" dxfId="92" priority="123" stopIfTrue="1" operator="containsText" text="CUMPLIDA">
      <formula>NOT(ISERROR(SEARCH("CUMPLIDA",AP18)))</formula>
    </cfRule>
  </conditionalFormatting>
  <conditionalFormatting sqref="AP18:AP21">
    <cfRule type="containsText" dxfId="91" priority="122" stopIfTrue="1" operator="containsText" text="INCUMPLIDA">
      <formula>NOT(ISERROR(SEARCH("INCUMPLIDA",AP18)))</formula>
    </cfRule>
  </conditionalFormatting>
  <conditionalFormatting sqref="AP18:AP21">
    <cfRule type="containsText" dxfId="90" priority="121" stopIfTrue="1" operator="containsText" text="PENDIENTE">
      <formula>NOT(ISERROR(SEARCH("PENDIENTE",AP18)))</formula>
    </cfRule>
  </conditionalFormatting>
  <conditionalFormatting sqref="AP18:AP21">
    <cfRule type="containsText" dxfId="89" priority="119" operator="containsText" text="ATENCIÓN">
      <formula>NOT(ISERROR(SEARCH("ATENCIÓN",AP18)))</formula>
    </cfRule>
    <cfRule type="expression" priority="120" stopIfTrue="1">
      <formula>"ATENCIÓN"</formula>
    </cfRule>
  </conditionalFormatting>
  <conditionalFormatting sqref="AP18:AP21">
    <cfRule type="containsText" dxfId="88" priority="117" operator="containsText" text="ATENCIÓN">
      <formula>NOT(ISERROR(SEARCH("ATENCIÓN",AP18)))</formula>
    </cfRule>
    <cfRule type="expression" priority="118" stopIfTrue="1">
      <formula>"ATENCIÓN"</formula>
    </cfRule>
  </conditionalFormatting>
  <conditionalFormatting sqref="AM22">
    <cfRule type="containsText" dxfId="87" priority="113" stopIfTrue="1" operator="containsText" text="EN TERMINO">
      <formula>NOT(ISERROR(SEARCH("EN TERMINO",AM22)))</formula>
    </cfRule>
    <cfRule type="containsText" priority="114" operator="containsText" text="AMARILLO">
      <formula>NOT(ISERROR(SEARCH("AMARILLO",AM22)))</formula>
    </cfRule>
    <cfRule type="containsText" dxfId="86" priority="115" stopIfTrue="1" operator="containsText" text="ALERTA">
      <formula>NOT(ISERROR(SEARCH("ALERTA",AM22)))</formula>
    </cfRule>
    <cfRule type="containsText" dxfId="85" priority="116" stopIfTrue="1" operator="containsText" text="OK">
      <formula>NOT(ISERROR(SEARCH("OK",AM22)))</formula>
    </cfRule>
  </conditionalFormatting>
  <conditionalFormatting sqref="AP22">
    <cfRule type="containsText" dxfId="84" priority="112" stopIfTrue="1" operator="containsText" text="CUMPLIDA">
      <formula>NOT(ISERROR(SEARCH("CUMPLIDA",AP22)))</formula>
    </cfRule>
  </conditionalFormatting>
  <conditionalFormatting sqref="AP22">
    <cfRule type="containsText" dxfId="83" priority="111" stopIfTrue="1" operator="containsText" text="INCUMPLIDA">
      <formula>NOT(ISERROR(SEARCH("INCUMPLIDA",AP22)))</formula>
    </cfRule>
  </conditionalFormatting>
  <conditionalFormatting sqref="AP22">
    <cfRule type="containsText" dxfId="82" priority="110" stopIfTrue="1" operator="containsText" text="PENDIENTE">
      <formula>NOT(ISERROR(SEARCH("PENDIENTE",AP22)))</formula>
    </cfRule>
  </conditionalFormatting>
  <conditionalFormatting sqref="AP22">
    <cfRule type="containsText" dxfId="81" priority="108" operator="containsText" text="ATENCIÓN">
      <formula>NOT(ISERROR(SEARCH("ATENCIÓN",AP22)))</formula>
    </cfRule>
    <cfRule type="expression" priority="109" stopIfTrue="1">
      <formula>"ATENCIÓN"</formula>
    </cfRule>
  </conditionalFormatting>
  <conditionalFormatting sqref="AP22">
    <cfRule type="containsText" dxfId="80" priority="106" operator="containsText" text="ATENCIÓN">
      <formula>NOT(ISERROR(SEARCH("ATENCIÓN",AP22)))</formula>
    </cfRule>
    <cfRule type="expression" priority="107" stopIfTrue="1">
      <formula>"ATENCIÓN"</formula>
    </cfRule>
  </conditionalFormatting>
  <conditionalFormatting sqref="AM23:AM26">
    <cfRule type="containsText" dxfId="79" priority="102" stopIfTrue="1" operator="containsText" text="EN TERMINO">
      <formula>NOT(ISERROR(SEARCH("EN TERMINO",AM23)))</formula>
    </cfRule>
    <cfRule type="containsText" priority="103" operator="containsText" text="AMARILLO">
      <formula>NOT(ISERROR(SEARCH("AMARILLO",AM23)))</formula>
    </cfRule>
    <cfRule type="containsText" dxfId="78" priority="104" stopIfTrue="1" operator="containsText" text="ALERTA">
      <formula>NOT(ISERROR(SEARCH("ALERTA",AM23)))</formula>
    </cfRule>
    <cfRule type="containsText" dxfId="77" priority="105" stopIfTrue="1" operator="containsText" text="OK">
      <formula>NOT(ISERROR(SEARCH("OK",AM23)))</formula>
    </cfRule>
  </conditionalFormatting>
  <conditionalFormatting sqref="AP23:AP26">
    <cfRule type="containsText" dxfId="76" priority="101" stopIfTrue="1" operator="containsText" text="CUMPLIDA">
      <formula>NOT(ISERROR(SEARCH("CUMPLIDA",AP23)))</formula>
    </cfRule>
  </conditionalFormatting>
  <conditionalFormatting sqref="AP23:AP26">
    <cfRule type="containsText" dxfId="75" priority="100" stopIfTrue="1" operator="containsText" text="INCUMPLIDA">
      <formula>NOT(ISERROR(SEARCH("INCUMPLIDA",AP23)))</formula>
    </cfRule>
  </conditionalFormatting>
  <conditionalFormatting sqref="AP23:AP26">
    <cfRule type="containsText" dxfId="74" priority="99" stopIfTrue="1" operator="containsText" text="PENDIENTE">
      <formula>NOT(ISERROR(SEARCH("PENDIENTE",AP23)))</formula>
    </cfRule>
  </conditionalFormatting>
  <conditionalFormatting sqref="AP24">
    <cfRule type="containsText" dxfId="73" priority="97" operator="containsText" text="ATENCIÓN">
      <formula>NOT(ISERROR(SEARCH("ATENCIÓN",AP24)))</formula>
    </cfRule>
    <cfRule type="expression" priority="98" stopIfTrue="1">
      <formula>"ATENCIÓN"</formula>
    </cfRule>
  </conditionalFormatting>
  <conditionalFormatting sqref="AP25">
    <cfRule type="containsText" dxfId="72" priority="95" operator="containsText" text="ATENCIÓN">
      <formula>NOT(ISERROR(SEARCH("ATENCIÓN",AP25)))</formula>
    </cfRule>
    <cfRule type="expression" priority="96" stopIfTrue="1">
      <formula>"ATENCIÓN"</formula>
    </cfRule>
  </conditionalFormatting>
  <conditionalFormatting sqref="AP23:AP26">
    <cfRule type="containsText" dxfId="71" priority="93" operator="containsText" text="ATENCIÓN">
      <formula>NOT(ISERROR(SEARCH("ATENCIÓN",AP23)))</formula>
    </cfRule>
    <cfRule type="expression" priority="94" stopIfTrue="1">
      <formula>"ATENCIÓN"</formula>
    </cfRule>
  </conditionalFormatting>
  <conditionalFormatting sqref="AP23:AP26">
    <cfRule type="containsText" dxfId="70" priority="91" operator="containsText" text="ATENCIÓN">
      <formula>NOT(ISERROR(SEARCH("ATENCIÓN",AP23)))</formula>
    </cfRule>
    <cfRule type="expression" priority="92" stopIfTrue="1">
      <formula>"ATENCIÓN"</formula>
    </cfRule>
  </conditionalFormatting>
  <conditionalFormatting sqref="AM28:AM32">
    <cfRule type="containsText" dxfId="69" priority="87" stopIfTrue="1" operator="containsText" text="EN TERMINO">
      <formula>NOT(ISERROR(SEARCH("EN TERMINO",AM28)))</formula>
    </cfRule>
    <cfRule type="containsText" priority="88" operator="containsText" text="AMARILLO">
      <formula>NOT(ISERROR(SEARCH("AMARILLO",AM28)))</formula>
    </cfRule>
    <cfRule type="containsText" dxfId="68" priority="89" stopIfTrue="1" operator="containsText" text="ALERTA">
      <formula>NOT(ISERROR(SEARCH("ALERTA",AM28)))</formula>
    </cfRule>
    <cfRule type="containsText" dxfId="67" priority="90" stopIfTrue="1" operator="containsText" text="OK">
      <formula>NOT(ISERROR(SEARCH("OK",AM28)))</formula>
    </cfRule>
  </conditionalFormatting>
  <conditionalFormatting sqref="AP28:AP32">
    <cfRule type="containsText" dxfId="66" priority="86" stopIfTrue="1" operator="containsText" text="CUMPLIDA">
      <formula>NOT(ISERROR(SEARCH("CUMPLIDA",AP28)))</formula>
    </cfRule>
  </conditionalFormatting>
  <conditionalFormatting sqref="AP28:AP32">
    <cfRule type="containsText" dxfId="65" priority="85" stopIfTrue="1" operator="containsText" text="INCUMPLIDA">
      <formula>NOT(ISERROR(SEARCH("INCUMPLIDA",AP28)))</formula>
    </cfRule>
  </conditionalFormatting>
  <conditionalFormatting sqref="AP28:AP32">
    <cfRule type="containsText" dxfId="64" priority="84" stopIfTrue="1" operator="containsText" text="PENDIENTE">
      <formula>NOT(ISERROR(SEARCH("PENDIENTE",AP28)))</formula>
    </cfRule>
  </conditionalFormatting>
  <conditionalFormatting sqref="AP28">
    <cfRule type="containsText" dxfId="63" priority="82" operator="containsText" text="ATENCIÓN">
      <formula>NOT(ISERROR(SEARCH("ATENCIÓN",AP28)))</formula>
    </cfRule>
    <cfRule type="expression" priority="83" stopIfTrue="1">
      <formula>"ATENCIÓN"</formula>
    </cfRule>
  </conditionalFormatting>
  <conditionalFormatting sqref="AP28">
    <cfRule type="containsText" dxfId="62" priority="80" operator="containsText" text="ATENCIÓN">
      <formula>NOT(ISERROR(SEARCH("ATENCIÓN",AP28)))</formula>
    </cfRule>
    <cfRule type="expression" priority="81" stopIfTrue="1">
      <formula>"ATENCIÓN"</formula>
    </cfRule>
  </conditionalFormatting>
  <conditionalFormatting sqref="AP30">
    <cfRule type="containsText" dxfId="61" priority="78" operator="containsText" text="ATENCIÓN">
      <formula>NOT(ISERROR(SEARCH("ATENCIÓN",AP30)))</formula>
    </cfRule>
    <cfRule type="expression" priority="79" stopIfTrue="1">
      <formula>"ATENCIÓN"</formula>
    </cfRule>
  </conditionalFormatting>
  <conditionalFormatting sqref="AP30">
    <cfRule type="containsText" dxfId="60" priority="76" operator="containsText" text="ATENCIÓN">
      <formula>NOT(ISERROR(SEARCH("ATENCIÓN",AP30)))</formula>
    </cfRule>
    <cfRule type="expression" priority="77" stopIfTrue="1">
      <formula>"ATENCIÓN"</formula>
    </cfRule>
  </conditionalFormatting>
  <conditionalFormatting sqref="AP32">
    <cfRule type="containsText" dxfId="59" priority="74" operator="containsText" text="ATENCIÓN">
      <formula>NOT(ISERROR(SEARCH("ATENCIÓN",AP32)))</formula>
    </cfRule>
    <cfRule type="expression" priority="75" stopIfTrue="1">
      <formula>"ATENCIÓN"</formula>
    </cfRule>
  </conditionalFormatting>
  <conditionalFormatting sqref="AP32">
    <cfRule type="containsText" dxfId="58" priority="72" operator="containsText" text="ATENCIÓN">
      <formula>NOT(ISERROR(SEARCH("ATENCIÓN",AP32)))</formula>
    </cfRule>
    <cfRule type="expression" priority="73" stopIfTrue="1">
      <formula>"ATENCIÓN"</formula>
    </cfRule>
  </conditionalFormatting>
  <conditionalFormatting sqref="AP28:AP32">
    <cfRule type="containsText" dxfId="57" priority="70" operator="containsText" text="ATENCIÓN">
      <formula>NOT(ISERROR(SEARCH("ATENCIÓN",AP28)))</formula>
    </cfRule>
    <cfRule type="expression" priority="71" stopIfTrue="1">
      <formula>"ATENCIÓN"</formula>
    </cfRule>
  </conditionalFormatting>
  <conditionalFormatting sqref="AP28:AP32">
    <cfRule type="containsText" dxfId="56" priority="68" operator="containsText" text="ATENCIÓN">
      <formula>NOT(ISERROR(SEARCH("ATENCIÓN",AP28)))</formula>
    </cfRule>
    <cfRule type="expression" priority="69" stopIfTrue="1">
      <formula>"ATENCIÓN"</formula>
    </cfRule>
  </conditionalFormatting>
  <conditionalFormatting sqref="AM35:AM37">
    <cfRule type="containsText" dxfId="55" priority="64" stopIfTrue="1" operator="containsText" text="EN TERMINO">
      <formula>NOT(ISERROR(SEARCH("EN TERMINO",AM35)))</formula>
    </cfRule>
    <cfRule type="containsText" priority="65" operator="containsText" text="AMARILLO">
      <formula>NOT(ISERROR(SEARCH("AMARILLO",AM35)))</formula>
    </cfRule>
    <cfRule type="containsText" dxfId="54" priority="66" stopIfTrue="1" operator="containsText" text="ALERTA">
      <formula>NOT(ISERROR(SEARCH("ALERTA",AM35)))</formula>
    </cfRule>
    <cfRule type="containsText" dxfId="53" priority="67" stopIfTrue="1" operator="containsText" text="OK">
      <formula>NOT(ISERROR(SEARCH("OK",AM35)))</formula>
    </cfRule>
  </conditionalFormatting>
  <conditionalFormatting sqref="AP35:AP37">
    <cfRule type="containsText" dxfId="52" priority="63" stopIfTrue="1" operator="containsText" text="CUMPLIDA">
      <formula>NOT(ISERROR(SEARCH("CUMPLIDA",AP35)))</formula>
    </cfRule>
  </conditionalFormatting>
  <conditionalFormatting sqref="AP35:AP37">
    <cfRule type="containsText" dxfId="51" priority="62" stopIfTrue="1" operator="containsText" text="INCUMPLIDA">
      <formula>NOT(ISERROR(SEARCH("INCUMPLIDA",AP35)))</formula>
    </cfRule>
  </conditionalFormatting>
  <conditionalFormatting sqref="AP35:AP37">
    <cfRule type="containsText" dxfId="50" priority="61" stopIfTrue="1" operator="containsText" text="PENDIENTE">
      <formula>NOT(ISERROR(SEARCH("PENDIENTE",AP35)))</formula>
    </cfRule>
  </conditionalFormatting>
  <conditionalFormatting sqref="AP36:AP37">
    <cfRule type="containsText" dxfId="49" priority="59" operator="containsText" text="ATENCIÓN">
      <formula>NOT(ISERROR(SEARCH("ATENCIÓN",AP36)))</formula>
    </cfRule>
    <cfRule type="expression" priority="60" stopIfTrue="1">
      <formula>"ATENCIÓN"</formula>
    </cfRule>
  </conditionalFormatting>
  <conditionalFormatting sqref="AP36:AP37">
    <cfRule type="containsText" dxfId="48" priority="57" operator="containsText" text="ATENCIÓN">
      <formula>NOT(ISERROR(SEARCH("ATENCIÓN",AP36)))</formula>
    </cfRule>
    <cfRule type="expression" priority="58" stopIfTrue="1">
      <formula>"ATENCIÓN"</formula>
    </cfRule>
  </conditionalFormatting>
  <conditionalFormatting sqref="AP35:AP37">
    <cfRule type="containsText" dxfId="47" priority="55" operator="containsText" text="ATENCIÓN">
      <formula>NOT(ISERROR(SEARCH("ATENCIÓN",AP35)))</formula>
    </cfRule>
    <cfRule type="expression" priority="56" stopIfTrue="1">
      <formula>"ATENCIÓN"</formula>
    </cfRule>
  </conditionalFormatting>
  <conditionalFormatting sqref="AP35:AP37">
    <cfRule type="containsText" dxfId="46" priority="53" operator="containsText" text="ATENCIÓN">
      <formula>NOT(ISERROR(SEARCH("ATENCIÓN",AP35)))</formula>
    </cfRule>
    <cfRule type="expression" priority="54" stopIfTrue="1">
      <formula>"ATENCIÓN"</formula>
    </cfRule>
  </conditionalFormatting>
  <conditionalFormatting sqref="AM39:AM44">
    <cfRule type="containsText" dxfId="45" priority="49" stopIfTrue="1" operator="containsText" text="EN TERMINO">
      <formula>NOT(ISERROR(SEARCH("EN TERMINO",AM39)))</formula>
    </cfRule>
    <cfRule type="containsText" priority="50" operator="containsText" text="AMARILLO">
      <formula>NOT(ISERROR(SEARCH("AMARILLO",AM39)))</formula>
    </cfRule>
    <cfRule type="containsText" dxfId="44" priority="51" stopIfTrue="1" operator="containsText" text="ALERTA">
      <formula>NOT(ISERROR(SEARCH("ALERTA",AM39)))</formula>
    </cfRule>
    <cfRule type="containsText" dxfId="43" priority="52" stopIfTrue="1" operator="containsText" text="OK">
      <formula>NOT(ISERROR(SEARCH("OK",AM39)))</formula>
    </cfRule>
  </conditionalFormatting>
  <conditionalFormatting sqref="AP39:AP44">
    <cfRule type="containsText" dxfId="42" priority="48" stopIfTrue="1" operator="containsText" text="CUMPLIDA">
      <formula>NOT(ISERROR(SEARCH("CUMPLIDA",AP39)))</formula>
    </cfRule>
  </conditionalFormatting>
  <conditionalFormatting sqref="AP39:AP44">
    <cfRule type="containsText" dxfId="41" priority="47" stopIfTrue="1" operator="containsText" text="INCUMPLIDA">
      <formula>NOT(ISERROR(SEARCH("INCUMPLIDA",AP39)))</formula>
    </cfRule>
  </conditionalFormatting>
  <conditionalFormatting sqref="AP39:AP44">
    <cfRule type="containsText" dxfId="40" priority="46" stopIfTrue="1" operator="containsText" text="PENDIENTE">
      <formula>NOT(ISERROR(SEARCH("PENDIENTE",AP39)))</formula>
    </cfRule>
  </conditionalFormatting>
  <conditionalFormatting sqref="AP39:AP44">
    <cfRule type="containsText" dxfId="39" priority="44" operator="containsText" text="ATENCIÓN">
      <formula>NOT(ISERROR(SEARCH("ATENCIÓN",AP39)))</formula>
    </cfRule>
    <cfRule type="expression" priority="45" stopIfTrue="1">
      <formula>"ATENCIÓN"</formula>
    </cfRule>
  </conditionalFormatting>
  <conditionalFormatting sqref="AP39:AP44">
    <cfRule type="containsText" dxfId="38" priority="42" operator="containsText" text="ATENCIÓN">
      <formula>NOT(ISERROR(SEARCH("ATENCIÓN",AP39)))</formula>
    </cfRule>
    <cfRule type="expression" priority="43" stopIfTrue="1">
      <formula>"ATENCIÓN"</formula>
    </cfRule>
  </conditionalFormatting>
  <conditionalFormatting sqref="AP161">
    <cfRule type="containsText" dxfId="37" priority="41" operator="containsText" text="ATENCIÓN">
      <formula>NOT(ISERROR(SEARCH("ATENCIÓN",AP161)))</formula>
    </cfRule>
  </conditionalFormatting>
  <conditionalFormatting sqref="AP163">
    <cfRule type="containsText" dxfId="36" priority="40" operator="containsText" text="ATENCIÓN">
      <formula>NOT(ISERROR(SEARCH("ATENCIÓN",AP163)))</formula>
    </cfRule>
  </conditionalFormatting>
  <conditionalFormatting sqref="AM168:AM175">
    <cfRule type="containsText" dxfId="35" priority="36" stopIfTrue="1" operator="containsText" text="EN TERMINO">
      <formula>NOT(ISERROR(SEARCH("EN TERMINO",AM168)))</formula>
    </cfRule>
    <cfRule type="containsText" priority="37" operator="containsText" text="AMARILLO">
      <formula>NOT(ISERROR(SEARCH("AMARILLO",AM168)))</formula>
    </cfRule>
    <cfRule type="containsText" dxfId="34" priority="38" stopIfTrue="1" operator="containsText" text="ALERTA">
      <formula>NOT(ISERROR(SEARCH("ALERTA",AM168)))</formula>
    </cfRule>
    <cfRule type="containsText" dxfId="33" priority="39" stopIfTrue="1" operator="containsText" text="OK">
      <formula>NOT(ISERROR(SEARCH("OK",AM168)))</formula>
    </cfRule>
  </conditionalFormatting>
  <conditionalFormatting sqref="AP168:AP175">
    <cfRule type="containsText" dxfId="32" priority="35" stopIfTrue="1" operator="containsText" text="CUMPLIDA">
      <formula>NOT(ISERROR(SEARCH("CUMPLIDA",AP168)))</formula>
    </cfRule>
  </conditionalFormatting>
  <conditionalFormatting sqref="AP168:AP175">
    <cfRule type="containsText" dxfId="31" priority="34" stopIfTrue="1" operator="containsText" text="INCUMPLIDA">
      <formula>NOT(ISERROR(SEARCH("INCUMPLIDA",AP168)))</formula>
    </cfRule>
  </conditionalFormatting>
  <conditionalFormatting sqref="AP168:AP175">
    <cfRule type="containsText" dxfId="30" priority="33" stopIfTrue="1" operator="containsText" text="CUMPLIDA">
      <formula>NOT(ISERROR(SEARCH("CUMPLIDA",AP168)))</formula>
    </cfRule>
  </conditionalFormatting>
  <conditionalFormatting sqref="AP168:AP175">
    <cfRule type="containsText" dxfId="29" priority="32" stopIfTrue="1" operator="containsText" text="INCUMPLIDA">
      <formula>NOT(ISERROR(SEARCH("INCUMPLIDA",AP168)))</formula>
    </cfRule>
  </conditionalFormatting>
  <conditionalFormatting sqref="AP168:AP175">
    <cfRule type="containsText" dxfId="28" priority="31" stopIfTrue="1" operator="containsText" text="PENDIENTE">
      <formula>NOT(ISERROR(SEARCH("PENDIENTE",AP168)))</formula>
    </cfRule>
  </conditionalFormatting>
  <conditionalFormatting sqref="AP169">
    <cfRule type="containsText" dxfId="27" priority="30" operator="containsText" text="ATENCIÓN">
      <formula>NOT(ISERROR(SEARCH("ATENCIÓN",AP169)))</formula>
    </cfRule>
  </conditionalFormatting>
  <conditionalFormatting sqref="AG186:AG187">
    <cfRule type="containsText" dxfId="26" priority="29" operator="containsText" text="ATENCIÓN">
      <formula>NOT(ISERROR(SEARCH("ATENCIÓN",AG186)))</formula>
    </cfRule>
  </conditionalFormatting>
  <conditionalFormatting sqref="AG193">
    <cfRule type="containsText" dxfId="25" priority="28" operator="containsText" text="ATENCIÓN">
      <formula>NOT(ISERROR(SEARCH("ATENCIÓN",AG193)))</formula>
    </cfRule>
  </conditionalFormatting>
  <conditionalFormatting sqref="AG196">
    <cfRule type="containsText" dxfId="24" priority="27" operator="containsText" text="ATENCIÓN">
      <formula>NOT(ISERROR(SEARCH("ATENCIÓN",AG196)))</formula>
    </cfRule>
  </conditionalFormatting>
  <conditionalFormatting sqref="AG202">
    <cfRule type="containsText" dxfId="23" priority="26" operator="containsText" text="ATENCIÓN">
      <formula>NOT(ISERROR(SEARCH("ATENCIÓN",AG202)))</formula>
    </cfRule>
  </conditionalFormatting>
  <conditionalFormatting sqref="AG204:AG206">
    <cfRule type="containsText" dxfId="22" priority="25" operator="containsText" text="ATENCIÓN">
      <formula>NOT(ISERROR(SEARCH("ATENCIÓN",AG204)))</formula>
    </cfRule>
  </conditionalFormatting>
  <conditionalFormatting sqref="AG201">
    <cfRule type="containsText" dxfId="21" priority="24" operator="containsText" text="ATENCIÓN">
      <formula>NOT(ISERROR(SEARCH("ATENCIÓN",AG201)))</formula>
    </cfRule>
  </conditionalFormatting>
  <conditionalFormatting sqref="AG203">
    <cfRule type="containsText" dxfId="20" priority="23" operator="containsText" text="ATENCIÓN">
      <formula>NOT(ISERROR(SEARCH("ATENCIÓN",AG203)))</formula>
    </cfRule>
  </conditionalFormatting>
  <conditionalFormatting sqref="AM126:AM128">
    <cfRule type="containsText" dxfId="19" priority="19" stopIfTrue="1" operator="containsText" text="EN TERMINO">
      <formula>NOT(ISERROR(SEARCH("EN TERMINO",AM126)))</formula>
    </cfRule>
    <cfRule type="containsText" priority="20" operator="containsText" text="AMARILLO">
      <formula>NOT(ISERROR(SEARCH("AMARILLO",AM126)))</formula>
    </cfRule>
    <cfRule type="containsText" dxfId="18" priority="21" stopIfTrue="1" operator="containsText" text="ALERTA">
      <formula>NOT(ISERROR(SEARCH("ALERTA",AM126)))</formula>
    </cfRule>
    <cfRule type="containsText" dxfId="17" priority="22" stopIfTrue="1" operator="containsText" text="OK">
      <formula>NOT(ISERROR(SEARCH("OK",AM126)))</formula>
    </cfRule>
  </conditionalFormatting>
  <conditionalFormatting sqref="AP126:AP128">
    <cfRule type="containsText" dxfId="16" priority="18" stopIfTrue="1" operator="containsText" text="CUMPLIDA">
      <formula>NOT(ISERROR(SEARCH("CUMPLIDA",AP126)))</formula>
    </cfRule>
  </conditionalFormatting>
  <conditionalFormatting sqref="AP126:AP128">
    <cfRule type="containsText" dxfId="15" priority="17" stopIfTrue="1" operator="containsText" text="INCUMPLIDA">
      <formula>NOT(ISERROR(SEARCH("INCUMPLIDA",AP126)))</formula>
    </cfRule>
  </conditionalFormatting>
  <conditionalFormatting sqref="AP126:AP128">
    <cfRule type="containsText" dxfId="14" priority="16" stopIfTrue="1" operator="containsText" text="CUMPLIDA">
      <formula>NOT(ISERROR(SEARCH("CUMPLIDA",AP126)))</formula>
    </cfRule>
  </conditionalFormatting>
  <conditionalFormatting sqref="AP126:AP128">
    <cfRule type="containsText" dxfId="13" priority="15" stopIfTrue="1" operator="containsText" text="INCUMPLIDA">
      <formula>NOT(ISERROR(SEARCH("INCUMPLIDA",AP126)))</formula>
    </cfRule>
  </conditionalFormatting>
  <conditionalFormatting sqref="AP126:AP128">
    <cfRule type="containsText" dxfId="12" priority="14" stopIfTrue="1" operator="containsText" text="PENDIENTE">
      <formula>NOT(ISERROR(SEARCH("PENDIENTE",AP126)))</formula>
    </cfRule>
  </conditionalFormatting>
  <conditionalFormatting sqref="AP126:AP128">
    <cfRule type="containsText" dxfId="11" priority="13" operator="containsText" text="ATENCIÓN">
      <formula>NOT(ISERROR(SEARCH("ATENCIÓN",AP126)))</formula>
    </cfRule>
  </conditionalFormatting>
  <conditionalFormatting sqref="AM129:AM136">
    <cfRule type="containsText" dxfId="10" priority="9" stopIfTrue="1" operator="containsText" text="EN TERMINO">
      <formula>NOT(ISERROR(SEARCH("EN TERMINO",AM129)))</formula>
    </cfRule>
    <cfRule type="containsText" priority="10" operator="containsText" text="AMARILLO">
      <formula>NOT(ISERROR(SEARCH("AMARILLO",AM129)))</formula>
    </cfRule>
    <cfRule type="containsText" dxfId="9" priority="11" stopIfTrue="1" operator="containsText" text="ALERTA">
      <formula>NOT(ISERROR(SEARCH("ALERTA",AM129)))</formula>
    </cfRule>
    <cfRule type="containsText" dxfId="8" priority="12" stopIfTrue="1" operator="containsText" text="OK">
      <formula>NOT(ISERROR(SEARCH("OK",AM129)))</formula>
    </cfRule>
  </conditionalFormatting>
  <conditionalFormatting sqref="AP129:AP136">
    <cfRule type="containsText" dxfId="7" priority="8" stopIfTrue="1" operator="containsText" text="CUMPLIDA">
      <formula>NOT(ISERROR(SEARCH("CUMPLIDA",AP129)))</formula>
    </cfRule>
  </conditionalFormatting>
  <conditionalFormatting sqref="AP129:AP136">
    <cfRule type="containsText" dxfId="6" priority="7" stopIfTrue="1" operator="containsText" text="INCUMPLIDA">
      <formula>NOT(ISERROR(SEARCH("INCUMPLIDA",AP129)))</formula>
    </cfRule>
  </conditionalFormatting>
  <conditionalFormatting sqref="AP129:AP136">
    <cfRule type="containsText" dxfId="5" priority="6" stopIfTrue="1" operator="containsText" text="CUMPLIDA">
      <formula>NOT(ISERROR(SEARCH("CUMPLIDA",AP129)))</formula>
    </cfRule>
  </conditionalFormatting>
  <conditionalFormatting sqref="AP129:AP136">
    <cfRule type="containsText" dxfId="4" priority="5" stopIfTrue="1" operator="containsText" text="INCUMPLIDA">
      <formula>NOT(ISERROR(SEARCH("INCUMPLIDA",AP129)))</formula>
    </cfRule>
  </conditionalFormatting>
  <conditionalFormatting sqref="AP129:AP136">
    <cfRule type="containsText" dxfId="3" priority="4" stopIfTrue="1" operator="containsText" text="PENDIENTE">
      <formula>NOT(ISERROR(SEARCH("PENDIENTE",AP129)))</formula>
    </cfRule>
  </conditionalFormatting>
  <conditionalFormatting sqref="AP135">
    <cfRule type="containsText" dxfId="2" priority="3" operator="containsText" text="ATENCIÓN">
      <formula>NOT(ISERROR(SEARCH("ATENCIÓN",AP135)))</formula>
    </cfRule>
  </conditionalFormatting>
  <conditionalFormatting sqref="AP132">
    <cfRule type="containsText" dxfId="1" priority="2" operator="containsText" text="ATENCIÓN">
      <formula>NOT(ISERROR(SEARCH("ATENCIÓN",AP132)))</formula>
    </cfRule>
  </conditionalFormatting>
  <conditionalFormatting sqref="AP130">
    <cfRule type="containsText" dxfId="0" priority="1" operator="containsText" text="ATENCIÓN">
      <formula>NOT(ISERROR(SEARCH("ATENCIÓN",AP130)))</formula>
    </cfRule>
  </conditionalFormatting>
  <dataValidations count="10">
    <dataValidation type="list" allowBlank="1" showInputMessage="1" showErrorMessage="1" sqref="H47:H48 H168:H176 P160:P162 H153:H159 H126:H136 P137:P152 P5:P128 H180 H182 H185 H188 H193 H197 H202 H205 H207"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5 N18:N21 N168:N176 N207 N23:N128 N180 N182 N185 N188 N197 N193 N202 N205 N137:N162" xr:uid="{00000000-0002-0000-0000-000001000000}">
      <formula1>"Correctiva, Preventiva, Acción de mejora"</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V18 V21"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18:W21 X18 V19:V20"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18:M21 M23:M44" xr:uid="{00000000-0002-0000-0000-000004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8:I21 I45:I46"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18:L21" xr:uid="{00000000-0002-0000-0000-000006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18:K21 S18:S21" xr:uid="{00000000-0002-0000-0000-000007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20:J21 J18 S45 J45:K45"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19" xr:uid="{00000000-0002-0000-0000-000009000000}">
      <formula1>0</formula1>
      <formula2>390</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38"/>
  <sheetViews>
    <sheetView topLeftCell="D1" zoomScale="90" zoomScaleNormal="90" workbookViewId="0">
      <pane ySplit="6" topLeftCell="A7" activePane="bottomLeft" state="frozen"/>
      <selection pane="bottomLeft" activeCell="I1" sqref="I1"/>
    </sheetView>
  </sheetViews>
  <sheetFormatPr baseColWidth="10" defaultRowHeight="12" x14ac:dyDescent="0.2"/>
  <cols>
    <col min="1" max="1" width="3.85546875" style="11" customWidth="1"/>
    <col min="2" max="2" width="17.28515625" style="11" customWidth="1"/>
    <col min="3" max="3" width="52.7109375" style="11" customWidth="1"/>
    <col min="4" max="4" width="10.28515625" style="11" customWidth="1"/>
    <col min="5" max="6" width="10.85546875" style="11" customWidth="1"/>
    <col min="7" max="7" width="11.7109375" style="11" customWidth="1"/>
    <col min="8" max="8" width="12.85546875" style="11" customWidth="1"/>
    <col min="9" max="9" width="10.85546875" style="11" customWidth="1"/>
    <col min="10" max="10" width="14.140625" style="11" customWidth="1"/>
    <col min="11" max="11" width="14.7109375" style="11" customWidth="1"/>
    <col min="12" max="13" width="10.5703125" style="11" customWidth="1"/>
    <col min="14" max="14" width="11.5703125" style="11" customWidth="1"/>
    <col min="15" max="16" width="11.42578125" style="11"/>
    <col min="17" max="17" width="18.140625" style="11" customWidth="1"/>
    <col min="18" max="18" width="43.5703125" style="11" customWidth="1"/>
    <col min="19" max="20" width="11.42578125" style="11"/>
    <col min="21" max="21" width="12.28515625" style="11" customWidth="1"/>
    <col min="22" max="22" width="13.42578125" style="11" customWidth="1"/>
    <col min="23" max="16384" width="11.42578125" style="11"/>
  </cols>
  <sheetData>
    <row r="1" spans="2:19" ht="14.25" customHeight="1" x14ac:dyDescent="0.2"/>
    <row r="3" spans="2:19" x14ac:dyDescent="0.2">
      <c r="B3" s="2"/>
      <c r="C3" s="2"/>
      <c r="D3" s="3"/>
      <c r="E3" s="3"/>
      <c r="F3" s="47" t="s">
        <v>420</v>
      </c>
      <c r="G3" s="47"/>
      <c r="H3" s="47"/>
      <c r="I3" s="47"/>
      <c r="J3" s="47"/>
      <c r="K3" s="47"/>
      <c r="L3" s="47"/>
      <c r="M3" s="47"/>
      <c r="N3" s="47"/>
      <c r="O3" s="47"/>
    </row>
    <row r="4" spans="2:19" x14ac:dyDescent="0.2">
      <c r="B4" s="2"/>
      <c r="C4" s="2"/>
      <c r="D4" s="3"/>
      <c r="E4" s="3"/>
      <c r="F4" s="48" t="s">
        <v>605</v>
      </c>
      <c r="G4" s="48"/>
      <c r="H4" s="48"/>
      <c r="I4" s="48"/>
      <c r="J4" s="49" t="s">
        <v>605</v>
      </c>
      <c r="K4" s="49"/>
      <c r="L4" s="49"/>
      <c r="M4" s="49"/>
      <c r="N4" s="49"/>
      <c r="O4" s="49"/>
    </row>
    <row r="5" spans="2:19" ht="40.5" customHeight="1" x14ac:dyDescent="0.2">
      <c r="B5" s="56" t="s">
        <v>421</v>
      </c>
      <c r="C5" s="56" t="s">
        <v>422</v>
      </c>
      <c r="D5" s="56" t="s">
        <v>423</v>
      </c>
      <c r="E5" s="58" t="s">
        <v>423</v>
      </c>
      <c r="F5" s="48" t="s">
        <v>606</v>
      </c>
      <c r="G5" s="48" t="s">
        <v>607</v>
      </c>
      <c r="H5" s="48" t="s">
        <v>608</v>
      </c>
      <c r="I5" s="48" t="s">
        <v>609</v>
      </c>
      <c r="J5" s="49" t="s">
        <v>424</v>
      </c>
      <c r="K5" s="49" t="s">
        <v>610</v>
      </c>
      <c r="L5" s="49" t="s">
        <v>611</v>
      </c>
      <c r="M5" s="49"/>
      <c r="N5" s="49" t="s">
        <v>612</v>
      </c>
      <c r="O5" s="49" t="s">
        <v>613</v>
      </c>
    </row>
    <row r="6" spans="2:19" ht="24.75" customHeight="1" x14ac:dyDescent="0.2">
      <c r="B6" s="57"/>
      <c r="C6" s="57"/>
      <c r="D6" s="57"/>
      <c r="E6" s="59"/>
      <c r="F6" s="48"/>
      <c r="G6" s="48"/>
      <c r="H6" s="48"/>
      <c r="I6" s="48"/>
      <c r="J6" s="49"/>
      <c r="K6" s="49"/>
      <c r="L6" s="4" t="s">
        <v>425</v>
      </c>
      <c r="M6" s="4" t="s">
        <v>426</v>
      </c>
      <c r="N6" s="49"/>
      <c r="O6" s="49"/>
    </row>
    <row r="7" spans="2:19" ht="30" customHeight="1" x14ac:dyDescent="0.2">
      <c r="B7" s="53" t="s">
        <v>427</v>
      </c>
      <c r="C7" s="6" t="s">
        <v>82</v>
      </c>
      <c r="D7" s="5">
        <v>17</v>
      </c>
      <c r="E7" s="1">
        <v>17</v>
      </c>
      <c r="F7" s="1">
        <v>15</v>
      </c>
      <c r="G7" s="1"/>
      <c r="H7" s="1"/>
      <c r="I7" s="8">
        <v>15</v>
      </c>
      <c r="J7" s="10"/>
      <c r="K7" s="12">
        <v>2</v>
      </c>
      <c r="L7" s="1"/>
      <c r="M7" s="1"/>
      <c r="N7" s="1">
        <v>2</v>
      </c>
      <c r="O7" s="13" t="s">
        <v>428</v>
      </c>
      <c r="P7" s="3"/>
    </row>
    <row r="8" spans="2:19" ht="30" customHeight="1" x14ac:dyDescent="0.2">
      <c r="B8" s="55"/>
      <c r="C8" s="6" t="s">
        <v>121</v>
      </c>
      <c r="D8" s="5"/>
      <c r="E8" s="1">
        <v>10</v>
      </c>
      <c r="F8" s="1">
        <v>9</v>
      </c>
      <c r="G8" s="1"/>
      <c r="H8" s="1"/>
      <c r="I8" s="8">
        <v>9</v>
      </c>
      <c r="J8" s="10">
        <v>1</v>
      </c>
      <c r="K8" s="12"/>
      <c r="L8" s="1"/>
      <c r="M8" s="1"/>
      <c r="N8" s="1">
        <v>1</v>
      </c>
      <c r="O8" s="13" t="s">
        <v>428</v>
      </c>
    </row>
    <row r="9" spans="2:19" ht="30" customHeight="1" x14ac:dyDescent="0.2">
      <c r="B9" s="54"/>
      <c r="C9" s="6" t="s">
        <v>124</v>
      </c>
      <c r="D9" s="5"/>
      <c r="E9" s="1">
        <v>6</v>
      </c>
      <c r="F9" s="1">
        <v>4</v>
      </c>
      <c r="G9" s="1"/>
      <c r="H9" s="1">
        <v>1</v>
      </c>
      <c r="I9" s="8">
        <v>5</v>
      </c>
      <c r="J9" s="10">
        <v>1</v>
      </c>
      <c r="K9" s="12"/>
      <c r="L9" s="1"/>
      <c r="M9" s="1"/>
      <c r="N9" s="1">
        <v>1</v>
      </c>
      <c r="O9" s="13" t="s">
        <v>428</v>
      </c>
    </row>
    <row r="10" spans="2:19" ht="30" customHeight="1" x14ac:dyDescent="0.2">
      <c r="B10" s="53" t="s">
        <v>429</v>
      </c>
      <c r="C10" s="6" t="s">
        <v>135</v>
      </c>
      <c r="D10" s="5">
        <v>15</v>
      </c>
      <c r="E10" s="1">
        <v>15</v>
      </c>
      <c r="F10" s="1">
        <v>11</v>
      </c>
      <c r="G10" s="1"/>
      <c r="H10" s="1"/>
      <c r="I10" s="8">
        <v>11</v>
      </c>
      <c r="J10" s="15"/>
      <c r="K10" s="12">
        <v>4</v>
      </c>
      <c r="L10" s="1"/>
      <c r="M10" s="1"/>
      <c r="N10" s="1">
        <v>4</v>
      </c>
      <c r="O10" s="13" t="s">
        <v>428</v>
      </c>
    </row>
    <row r="11" spans="2:19" ht="30" customHeight="1" x14ac:dyDescent="0.2">
      <c r="B11" s="55"/>
      <c r="C11" s="1" t="s">
        <v>430</v>
      </c>
      <c r="D11" s="16"/>
      <c r="E11" s="1">
        <v>3</v>
      </c>
      <c r="F11" s="1">
        <v>2</v>
      </c>
      <c r="G11" s="1"/>
      <c r="H11" s="1"/>
      <c r="I11" s="8">
        <v>2</v>
      </c>
      <c r="J11" s="9">
        <v>1</v>
      </c>
      <c r="K11" s="12"/>
      <c r="L11" s="1"/>
      <c r="M11" s="1"/>
      <c r="N11" s="1">
        <v>1</v>
      </c>
      <c r="O11" s="13" t="s">
        <v>428</v>
      </c>
    </row>
    <row r="12" spans="2:19" ht="30" customHeight="1" x14ac:dyDescent="0.2">
      <c r="B12" s="54"/>
      <c r="C12" s="7" t="s">
        <v>525</v>
      </c>
      <c r="D12" s="16">
        <v>22</v>
      </c>
      <c r="E12" s="1">
        <v>20</v>
      </c>
      <c r="F12" s="1">
        <v>5</v>
      </c>
      <c r="G12" s="1"/>
      <c r="H12" s="1"/>
      <c r="I12" s="8">
        <v>5</v>
      </c>
      <c r="J12" s="10"/>
      <c r="K12" s="12">
        <v>10</v>
      </c>
      <c r="L12" s="1"/>
      <c r="M12" s="1">
        <v>5</v>
      </c>
      <c r="N12" s="1">
        <v>15</v>
      </c>
      <c r="O12" s="13"/>
    </row>
    <row r="13" spans="2:19" ht="30" customHeight="1" x14ac:dyDescent="0.2">
      <c r="B13" s="53" t="s">
        <v>431</v>
      </c>
      <c r="C13" s="6" t="s">
        <v>432</v>
      </c>
      <c r="D13" s="16"/>
      <c r="E13" s="1">
        <v>3</v>
      </c>
      <c r="F13" s="1">
        <v>2</v>
      </c>
      <c r="G13" s="1"/>
      <c r="H13" s="1"/>
      <c r="I13" s="8">
        <v>2</v>
      </c>
      <c r="J13" s="10"/>
      <c r="K13" s="12"/>
      <c r="L13" s="1"/>
      <c r="M13" s="1">
        <v>1</v>
      </c>
      <c r="N13" s="1">
        <v>1</v>
      </c>
      <c r="O13" s="13" t="s">
        <v>428</v>
      </c>
    </row>
    <row r="14" spans="2:19" ht="30" customHeight="1" x14ac:dyDescent="0.2">
      <c r="B14" s="54"/>
      <c r="C14" s="1" t="s">
        <v>165</v>
      </c>
      <c r="D14" s="16"/>
      <c r="E14" s="1">
        <v>5</v>
      </c>
      <c r="F14" s="1">
        <v>5</v>
      </c>
      <c r="G14" s="1"/>
      <c r="H14" s="1"/>
      <c r="I14" s="8">
        <v>5</v>
      </c>
      <c r="J14" s="10"/>
      <c r="K14" s="12"/>
      <c r="L14" s="1"/>
      <c r="M14" s="1"/>
      <c r="N14" s="1"/>
      <c r="O14" s="31"/>
    </row>
    <row r="15" spans="2:19" ht="30" customHeight="1" x14ac:dyDescent="0.2">
      <c r="B15" s="41" t="s">
        <v>433</v>
      </c>
      <c r="C15" s="43" t="s">
        <v>176</v>
      </c>
      <c r="D15" s="31">
        <v>78</v>
      </c>
      <c r="E15" s="31">
        <v>19</v>
      </c>
      <c r="F15" s="1">
        <v>5</v>
      </c>
      <c r="G15" s="1"/>
      <c r="H15" s="1"/>
      <c r="I15" s="8">
        <v>5</v>
      </c>
      <c r="J15" s="10">
        <v>14</v>
      </c>
      <c r="K15" s="12"/>
      <c r="L15" s="1"/>
      <c r="M15" s="1"/>
      <c r="N15" s="1">
        <v>14</v>
      </c>
      <c r="O15" s="13" t="s">
        <v>428</v>
      </c>
    </row>
    <row r="16" spans="2:19" ht="30" customHeight="1" x14ac:dyDescent="0.2">
      <c r="B16" s="53" t="s">
        <v>434</v>
      </c>
      <c r="C16" s="6" t="s">
        <v>344</v>
      </c>
      <c r="D16" s="5">
        <v>5</v>
      </c>
      <c r="E16" s="1">
        <v>5</v>
      </c>
      <c r="F16" s="1">
        <v>2</v>
      </c>
      <c r="G16" s="1"/>
      <c r="H16" s="1"/>
      <c r="I16" s="8">
        <v>2</v>
      </c>
      <c r="J16" s="9"/>
      <c r="K16" s="38">
        <v>3</v>
      </c>
      <c r="L16" s="1"/>
      <c r="M16" s="1"/>
      <c r="N16" s="1">
        <v>3</v>
      </c>
      <c r="O16" s="13" t="s">
        <v>428</v>
      </c>
      <c r="P16" s="50" t="s">
        <v>739</v>
      </c>
      <c r="Q16" s="51"/>
      <c r="R16" s="52" t="s">
        <v>737</v>
      </c>
      <c r="S16" s="36"/>
    </row>
    <row r="17" spans="2:18" ht="30" customHeight="1" x14ac:dyDescent="0.2">
      <c r="B17" s="54"/>
      <c r="C17" s="6" t="s">
        <v>351</v>
      </c>
      <c r="D17" s="5"/>
      <c r="E17" s="1">
        <v>11</v>
      </c>
      <c r="F17" s="1">
        <v>4</v>
      </c>
      <c r="G17" s="1"/>
      <c r="H17" s="1"/>
      <c r="I17" s="8">
        <v>4</v>
      </c>
      <c r="J17" s="10">
        <v>2</v>
      </c>
      <c r="K17" s="14">
        <v>5</v>
      </c>
      <c r="L17" s="1"/>
      <c r="M17" s="40"/>
      <c r="N17" s="1">
        <v>7</v>
      </c>
      <c r="O17" s="13" t="s">
        <v>428</v>
      </c>
      <c r="P17" s="50" t="s">
        <v>740</v>
      </c>
      <c r="Q17" s="51"/>
      <c r="R17" s="52"/>
    </row>
    <row r="18" spans="2:18" ht="42.75" customHeight="1" x14ac:dyDescent="0.2">
      <c r="B18" s="53" t="s">
        <v>435</v>
      </c>
      <c r="C18" s="6" t="s">
        <v>363</v>
      </c>
      <c r="D18" s="5">
        <v>9</v>
      </c>
      <c r="E18" s="1">
        <v>9</v>
      </c>
      <c r="F18" s="1">
        <v>3</v>
      </c>
      <c r="G18" s="1"/>
      <c r="H18" s="1"/>
      <c r="I18" s="8">
        <v>3</v>
      </c>
      <c r="J18" s="10"/>
      <c r="K18" s="14"/>
      <c r="L18" s="1"/>
      <c r="M18" s="1">
        <v>6</v>
      </c>
      <c r="N18" s="1">
        <v>6</v>
      </c>
      <c r="O18" s="13" t="s">
        <v>428</v>
      </c>
    </row>
    <row r="19" spans="2:18" ht="24.75" customHeight="1" x14ac:dyDescent="0.2">
      <c r="B19" s="55"/>
      <c r="C19" s="7" t="s">
        <v>589</v>
      </c>
      <c r="D19" s="17"/>
      <c r="E19" s="1">
        <v>3</v>
      </c>
      <c r="F19" s="18"/>
      <c r="G19" s="18"/>
      <c r="H19" s="18"/>
      <c r="I19" s="37"/>
      <c r="J19" s="20"/>
      <c r="K19" s="30"/>
      <c r="L19" s="1">
        <v>3</v>
      </c>
      <c r="M19" s="1"/>
      <c r="N19" s="18">
        <v>3</v>
      </c>
      <c r="O19" s="13" t="s">
        <v>428</v>
      </c>
    </row>
    <row r="20" spans="2:18" ht="22.5" customHeight="1" x14ac:dyDescent="0.2">
      <c r="B20" s="55"/>
      <c r="C20" s="7" t="s">
        <v>594</v>
      </c>
      <c r="D20" s="17"/>
      <c r="E20" s="1">
        <v>4</v>
      </c>
      <c r="F20" s="18">
        <v>4</v>
      </c>
      <c r="G20" s="18"/>
      <c r="H20" s="18"/>
      <c r="I20" s="19">
        <v>4</v>
      </c>
      <c r="J20" s="20"/>
      <c r="K20" s="30"/>
      <c r="L20" s="1"/>
      <c r="M20" s="1"/>
      <c r="N20" s="18"/>
      <c r="O20" s="31"/>
    </row>
    <row r="21" spans="2:18" ht="22.5" customHeight="1" x14ac:dyDescent="0.2">
      <c r="B21" s="55"/>
      <c r="C21" s="7" t="s">
        <v>600</v>
      </c>
      <c r="D21" s="17"/>
      <c r="E21" s="1">
        <v>2</v>
      </c>
      <c r="F21" s="18">
        <v>2</v>
      </c>
      <c r="G21" s="18"/>
      <c r="H21" s="18"/>
      <c r="I21" s="19">
        <v>2</v>
      </c>
      <c r="J21" s="20"/>
      <c r="K21" s="30"/>
      <c r="L21" s="1"/>
      <c r="M21" s="1"/>
      <c r="N21" s="18"/>
      <c r="O21" s="31"/>
    </row>
    <row r="22" spans="2:18" ht="25.5" customHeight="1" x14ac:dyDescent="0.2">
      <c r="B22" s="54"/>
      <c r="C22" s="7" t="s">
        <v>614</v>
      </c>
      <c r="D22" s="17"/>
      <c r="E22" s="1">
        <v>1</v>
      </c>
      <c r="F22" s="18">
        <v>1</v>
      </c>
      <c r="G22" s="18"/>
      <c r="H22" s="18"/>
      <c r="I22" s="19">
        <v>1</v>
      </c>
      <c r="J22" s="20"/>
      <c r="K22" s="30"/>
      <c r="L22" s="1"/>
      <c r="M22" s="1"/>
      <c r="N22" s="18"/>
      <c r="O22" s="31"/>
    </row>
    <row r="23" spans="2:18" ht="30" customHeight="1" x14ac:dyDescent="0.2">
      <c r="B23" s="53" t="s">
        <v>436</v>
      </c>
      <c r="C23" s="22" t="s">
        <v>437</v>
      </c>
      <c r="D23" s="17"/>
      <c r="E23" s="18">
        <v>8</v>
      </c>
      <c r="F23" s="18">
        <v>8</v>
      </c>
      <c r="G23" s="18"/>
      <c r="H23" s="18"/>
      <c r="I23" s="19">
        <v>8</v>
      </c>
      <c r="J23" s="20"/>
      <c r="K23" s="21"/>
      <c r="L23" s="1"/>
      <c r="M23" s="1"/>
      <c r="N23" s="18"/>
      <c r="O23" s="31"/>
    </row>
    <row r="24" spans="2:18" ht="30" customHeight="1" x14ac:dyDescent="0.2">
      <c r="B24" s="54"/>
      <c r="C24" s="22" t="s">
        <v>410</v>
      </c>
      <c r="D24" s="17"/>
      <c r="E24" s="18">
        <v>8</v>
      </c>
      <c r="F24" s="18">
        <v>4</v>
      </c>
      <c r="G24" s="18"/>
      <c r="H24" s="18"/>
      <c r="I24" s="19">
        <v>4</v>
      </c>
      <c r="J24" s="20"/>
      <c r="K24" s="44">
        <v>4</v>
      </c>
      <c r="L24" s="1"/>
      <c r="M24" s="1"/>
      <c r="N24" s="18">
        <v>4</v>
      </c>
      <c r="O24" s="13" t="s">
        <v>428</v>
      </c>
    </row>
    <row r="25" spans="2:18" ht="30" customHeight="1" x14ac:dyDescent="0.2">
      <c r="B25" s="23" t="s">
        <v>615</v>
      </c>
      <c r="C25" s="6" t="s">
        <v>616</v>
      </c>
      <c r="D25" s="17"/>
      <c r="E25" s="18">
        <v>8</v>
      </c>
      <c r="F25" s="18"/>
      <c r="G25" s="18"/>
      <c r="H25" s="18"/>
      <c r="I25" s="19"/>
      <c r="J25" s="20">
        <v>3</v>
      </c>
      <c r="K25" s="38">
        <v>5</v>
      </c>
      <c r="L25" s="1"/>
      <c r="M25" s="1"/>
      <c r="N25" s="18">
        <v>8</v>
      </c>
      <c r="O25" s="13" t="s">
        <v>428</v>
      </c>
    </row>
    <row r="26" spans="2:18" ht="30" customHeight="1" x14ac:dyDescent="0.2">
      <c r="B26" s="23" t="s">
        <v>741</v>
      </c>
      <c r="C26" s="22" t="s">
        <v>743</v>
      </c>
      <c r="D26" s="17"/>
      <c r="E26" s="18">
        <v>33</v>
      </c>
      <c r="F26" s="18">
        <v>20</v>
      </c>
      <c r="G26" s="18"/>
      <c r="H26" s="18"/>
      <c r="I26" s="19">
        <v>20</v>
      </c>
      <c r="J26" s="20">
        <v>2</v>
      </c>
      <c r="K26" s="39">
        <v>7</v>
      </c>
      <c r="L26" s="1"/>
      <c r="M26" s="1">
        <v>4</v>
      </c>
      <c r="N26" s="18">
        <v>13</v>
      </c>
      <c r="O26" s="13" t="s">
        <v>428</v>
      </c>
      <c r="P26" s="11" t="s">
        <v>925</v>
      </c>
    </row>
    <row r="27" spans="2:18" ht="30" customHeight="1" x14ac:dyDescent="0.2">
      <c r="C27" s="24" t="s">
        <v>438</v>
      </c>
      <c r="D27" s="25">
        <f>SUM(D7:D18)</f>
        <v>146</v>
      </c>
      <c r="E27" s="26">
        <f>SUM(E7:E26)</f>
        <v>190</v>
      </c>
      <c r="F27" s="26">
        <f>SUM(F7:F26)</f>
        <v>106</v>
      </c>
      <c r="G27" s="26"/>
      <c r="H27" s="26">
        <f t="shared" ref="H27:L27" si="0">SUM(H7:H25)</f>
        <v>1</v>
      </c>
      <c r="I27" s="26">
        <f>SUM(I7:I26)</f>
        <v>107</v>
      </c>
      <c r="J27" s="26">
        <f>SUM(J7:J26)</f>
        <v>24</v>
      </c>
      <c r="K27" s="27">
        <f>SUM(K7:K26)</f>
        <v>40</v>
      </c>
      <c r="L27" s="28">
        <f t="shared" si="0"/>
        <v>3</v>
      </c>
      <c r="M27" s="28">
        <f>SUM(M7:M26)</f>
        <v>16</v>
      </c>
      <c r="N27" s="26">
        <f>SUM(N7:N26)</f>
        <v>83</v>
      </c>
    </row>
    <row r="28" spans="2:18" x14ac:dyDescent="0.2">
      <c r="F28" s="11">
        <v>188</v>
      </c>
      <c r="G28" s="11">
        <v>8</v>
      </c>
      <c r="H28" s="11">
        <v>14</v>
      </c>
      <c r="I28" s="11">
        <f>E37+I27</f>
        <v>238</v>
      </c>
    </row>
    <row r="29" spans="2:18" x14ac:dyDescent="0.2">
      <c r="J29" s="29">
        <f>J27/N27</f>
        <v>0.28915662650602408</v>
      </c>
      <c r="K29" s="29">
        <f>K27/N27</f>
        <v>0.48192771084337349</v>
      </c>
      <c r="L29" s="29">
        <f>L27/N27</f>
        <v>3.614457831325301E-2</v>
      </c>
      <c r="M29" s="29">
        <f>M27/N27</f>
        <v>0.19277108433734941</v>
      </c>
    </row>
    <row r="31" spans="2:18" x14ac:dyDescent="0.2">
      <c r="B31" s="11" t="s">
        <v>617</v>
      </c>
      <c r="E31" s="11">
        <v>37</v>
      </c>
      <c r="I31" s="33">
        <f>I27/E27</f>
        <v>0.56315789473684208</v>
      </c>
      <c r="J31" s="34">
        <f>J27/E27</f>
        <v>0.12631578947368421</v>
      </c>
      <c r="K31" s="33">
        <f>K27/E27</f>
        <v>0.21052631578947367</v>
      </c>
      <c r="L31" s="33">
        <f>L27/E27</f>
        <v>1.5789473684210527E-2</v>
      </c>
      <c r="M31" s="33">
        <f>M27/E27</f>
        <v>8.4210526315789472E-2</v>
      </c>
    </row>
    <row r="32" spans="2:18" x14ac:dyDescent="0.2">
      <c r="B32" s="11" t="s">
        <v>618</v>
      </c>
      <c r="E32" s="11">
        <v>11</v>
      </c>
    </row>
    <row r="33" spans="2:5" x14ac:dyDescent="0.2">
      <c r="B33" s="11" t="s">
        <v>615</v>
      </c>
      <c r="E33" s="11">
        <v>14</v>
      </c>
    </row>
    <row r="34" spans="2:5" x14ac:dyDescent="0.2">
      <c r="B34" s="11" t="s">
        <v>619</v>
      </c>
      <c r="E34" s="11">
        <v>40</v>
      </c>
    </row>
    <row r="35" spans="2:5" x14ac:dyDescent="0.2">
      <c r="B35" s="11" t="s">
        <v>433</v>
      </c>
      <c r="E35" s="11">
        <v>14</v>
      </c>
    </row>
    <row r="36" spans="2:5" x14ac:dyDescent="0.2">
      <c r="B36" s="11" t="s">
        <v>620</v>
      </c>
      <c r="E36" s="11">
        <v>15</v>
      </c>
    </row>
    <row r="37" spans="2:5" x14ac:dyDescent="0.2">
      <c r="C37" s="32" t="s">
        <v>644</v>
      </c>
      <c r="E37" s="32">
        <f>SUM(E31:E36)</f>
        <v>131</v>
      </c>
    </row>
    <row r="38" spans="2:5" x14ac:dyDescent="0.2">
      <c r="C38" s="32" t="s">
        <v>660</v>
      </c>
      <c r="E38" s="32">
        <f>E27+E37</f>
        <v>321</v>
      </c>
    </row>
  </sheetData>
  <mergeCells count="25">
    <mergeCell ref="C5:C6"/>
    <mergeCell ref="D5:D6"/>
    <mergeCell ref="E5:E6"/>
    <mergeCell ref="B7:B9"/>
    <mergeCell ref="B13:B14"/>
    <mergeCell ref="B10:B12"/>
    <mergeCell ref="B5:B6"/>
    <mergeCell ref="P16:Q16"/>
    <mergeCell ref="R16:R17"/>
    <mergeCell ref="P17:Q17"/>
    <mergeCell ref="B23:B24"/>
    <mergeCell ref="B18:B22"/>
    <mergeCell ref="B16:B17"/>
    <mergeCell ref="F3:O3"/>
    <mergeCell ref="F4:I4"/>
    <mergeCell ref="J4:O4"/>
    <mergeCell ref="F5:F6"/>
    <mergeCell ref="G5:G6"/>
    <mergeCell ref="H5:H6"/>
    <mergeCell ref="J5:J6"/>
    <mergeCell ref="K5:K6"/>
    <mergeCell ref="L5:M5"/>
    <mergeCell ref="N5:N6"/>
    <mergeCell ref="O5:O6"/>
    <mergeCell ref="I5:I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9097-FC8C-4DBD-B059-2C6D65B29D5B}">
  <dimension ref="B1:L42"/>
  <sheetViews>
    <sheetView workbookViewId="0">
      <pane ySplit="2" topLeftCell="A3" activePane="bottomLeft" state="frozen"/>
      <selection pane="bottomLeft" activeCell="D1" sqref="D1"/>
    </sheetView>
  </sheetViews>
  <sheetFormatPr baseColWidth="10" defaultRowHeight="35.1" customHeight="1" x14ac:dyDescent="0.25"/>
  <cols>
    <col min="2" max="2" width="16.85546875" style="68" customWidth="1"/>
    <col min="3" max="3" width="39.28515625" style="84" customWidth="1"/>
    <col min="4" max="4" width="13.85546875" style="88" customWidth="1"/>
    <col min="5" max="5" width="16.42578125" style="87" customWidth="1"/>
    <col min="6" max="7" width="11.42578125" style="84"/>
    <col min="8" max="8" width="12.28515625" style="84" customWidth="1"/>
    <col min="9" max="11" width="11.42578125" style="84"/>
  </cols>
  <sheetData>
    <row r="1" spans="2:11" ht="35.1" customHeight="1" thickBot="1" x14ac:dyDescent="0.3"/>
    <row r="2" spans="2:11" ht="35.1" customHeight="1" x14ac:dyDescent="0.25">
      <c r="B2" s="545" t="s">
        <v>968</v>
      </c>
      <c r="C2" s="546" t="s">
        <v>953</v>
      </c>
      <c r="D2" s="547" t="s">
        <v>962</v>
      </c>
      <c r="E2" s="548" t="s">
        <v>969</v>
      </c>
      <c r="F2" s="89" t="s">
        <v>954</v>
      </c>
      <c r="G2" s="64" t="s">
        <v>609</v>
      </c>
      <c r="H2" s="63" t="s">
        <v>961</v>
      </c>
      <c r="I2" s="65" t="s">
        <v>955</v>
      </c>
      <c r="J2" s="66" t="s">
        <v>956</v>
      </c>
      <c r="K2" s="67" t="s">
        <v>957</v>
      </c>
    </row>
    <row r="3" spans="2:11" ht="28.5" customHeight="1" x14ac:dyDescent="0.25">
      <c r="B3" s="71" t="s">
        <v>427</v>
      </c>
      <c r="C3" s="72" t="s">
        <v>958</v>
      </c>
      <c r="D3" s="529">
        <v>17</v>
      </c>
      <c r="E3" s="87">
        <v>15</v>
      </c>
      <c r="F3" s="530">
        <v>17</v>
      </c>
      <c r="G3" s="72">
        <v>15</v>
      </c>
      <c r="H3" s="73"/>
      <c r="I3" s="72">
        <v>2</v>
      </c>
      <c r="J3" s="72"/>
      <c r="K3" s="73"/>
    </row>
    <row r="4" spans="2:11" ht="21.75" customHeight="1" x14ac:dyDescent="0.25">
      <c r="B4" s="71"/>
      <c r="C4" s="74" t="s">
        <v>121</v>
      </c>
      <c r="D4" s="529">
        <v>10</v>
      </c>
      <c r="E4" s="87">
        <v>9</v>
      </c>
      <c r="F4" s="531">
        <v>10</v>
      </c>
      <c r="G4" s="74">
        <v>9</v>
      </c>
      <c r="H4" s="74"/>
      <c r="I4" s="73">
        <v>1</v>
      </c>
      <c r="J4" s="73"/>
      <c r="K4" s="73"/>
    </row>
    <row r="5" spans="2:11" ht="27.75" customHeight="1" x14ac:dyDescent="0.25">
      <c r="B5" s="71"/>
      <c r="C5" s="74" t="s">
        <v>124</v>
      </c>
      <c r="D5" s="529">
        <v>6</v>
      </c>
      <c r="E5" s="87">
        <v>5</v>
      </c>
      <c r="F5" s="531">
        <v>6</v>
      </c>
      <c r="G5" s="74">
        <v>5</v>
      </c>
      <c r="H5" s="74"/>
      <c r="I5" s="73">
        <v>1</v>
      </c>
      <c r="J5" s="73"/>
      <c r="K5" s="73"/>
    </row>
    <row r="6" spans="2:11" ht="28.5" customHeight="1" x14ac:dyDescent="0.25">
      <c r="B6" s="71" t="s">
        <v>429</v>
      </c>
      <c r="C6" s="79" t="s">
        <v>959</v>
      </c>
      <c r="D6" s="529">
        <v>15</v>
      </c>
      <c r="E6" s="87">
        <v>11</v>
      </c>
      <c r="F6" s="532">
        <v>15</v>
      </c>
      <c r="G6" s="75">
        <v>11</v>
      </c>
      <c r="H6" s="76"/>
      <c r="I6" s="75">
        <v>4</v>
      </c>
      <c r="J6" s="76"/>
      <c r="K6" s="75"/>
    </row>
    <row r="7" spans="2:11" ht="30" customHeight="1" x14ac:dyDescent="0.25">
      <c r="B7" s="71"/>
      <c r="C7" s="74" t="s">
        <v>960</v>
      </c>
      <c r="D7" s="529">
        <v>3</v>
      </c>
      <c r="E7" s="87">
        <v>2</v>
      </c>
      <c r="F7" s="530">
        <v>3</v>
      </c>
      <c r="G7" s="72">
        <v>2</v>
      </c>
      <c r="H7" s="72"/>
      <c r="I7" s="73">
        <v>1</v>
      </c>
      <c r="J7" s="73"/>
      <c r="K7" s="73"/>
    </row>
    <row r="8" spans="2:11" ht="23.25" customHeight="1" x14ac:dyDescent="0.25">
      <c r="B8" s="71"/>
      <c r="C8" s="79" t="s">
        <v>525</v>
      </c>
      <c r="D8" s="529">
        <v>22</v>
      </c>
      <c r="E8" s="87">
        <v>5</v>
      </c>
      <c r="F8" s="532">
        <v>20</v>
      </c>
      <c r="G8" s="75">
        <v>5</v>
      </c>
      <c r="H8" s="76"/>
      <c r="I8" s="75">
        <v>10</v>
      </c>
      <c r="J8" s="76"/>
      <c r="K8" s="75">
        <v>5</v>
      </c>
    </row>
    <row r="9" spans="2:11" ht="30" customHeight="1" x14ac:dyDescent="0.25">
      <c r="B9" s="85" t="s">
        <v>431</v>
      </c>
      <c r="C9" s="75" t="s">
        <v>432</v>
      </c>
      <c r="D9" s="529">
        <v>3</v>
      </c>
      <c r="E9" s="87">
        <v>2</v>
      </c>
      <c r="F9" s="532">
        <v>3</v>
      </c>
      <c r="G9" s="75">
        <v>2</v>
      </c>
      <c r="H9" s="76"/>
      <c r="I9" s="76"/>
      <c r="J9" s="75"/>
      <c r="K9" s="75">
        <v>1</v>
      </c>
    </row>
    <row r="10" spans="2:11" ht="30" customHeight="1" x14ac:dyDescent="0.25">
      <c r="B10" s="86"/>
      <c r="C10" s="75" t="s">
        <v>967</v>
      </c>
      <c r="D10" s="529">
        <v>8</v>
      </c>
      <c r="F10" s="532"/>
      <c r="G10" s="75"/>
      <c r="H10" s="76"/>
      <c r="I10" s="76"/>
      <c r="J10" s="75"/>
      <c r="K10" s="75"/>
    </row>
    <row r="11" spans="2:11" ht="22.5" customHeight="1" x14ac:dyDescent="0.25">
      <c r="B11" s="77" t="s">
        <v>433</v>
      </c>
      <c r="C11" s="75" t="s">
        <v>176</v>
      </c>
      <c r="D11" s="529">
        <v>78</v>
      </c>
      <c r="E11" s="87">
        <v>20</v>
      </c>
      <c r="F11" s="532">
        <v>19</v>
      </c>
      <c r="G11" s="75">
        <v>5</v>
      </c>
      <c r="H11" s="75">
        <v>14</v>
      </c>
      <c r="I11" s="76"/>
      <c r="J11" s="76"/>
      <c r="K11" s="76"/>
    </row>
    <row r="12" spans="2:11" ht="34.5" customHeight="1" x14ac:dyDescent="0.25">
      <c r="B12" s="71" t="s">
        <v>434</v>
      </c>
      <c r="C12" s="72" t="s">
        <v>344</v>
      </c>
      <c r="D12" s="529">
        <v>5</v>
      </c>
      <c r="E12" s="87">
        <v>2</v>
      </c>
      <c r="F12" s="530">
        <v>5</v>
      </c>
      <c r="G12" s="72">
        <v>2</v>
      </c>
      <c r="H12" s="73"/>
      <c r="I12" s="72">
        <v>3</v>
      </c>
      <c r="J12" s="73"/>
      <c r="K12" s="72"/>
    </row>
    <row r="13" spans="2:11" ht="35.1" customHeight="1" x14ac:dyDescent="0.25">
      <c r="B13" s="71"/>
      <c r="C13" s="72" t="s">
        <v>351</v>
      </c>
      <c r="D13" s="529">
        <v>11</v>
      </c>
      <c r="E13" s="87">
        <v>4</v>
      </c>
      <c r="F13" s="530">
        <v>11</v>
      </c>
      <c r="G13" s="72">
        <v>4</v>
      </c>
      <c r="H13" s="72">
        <v>2</v>
      </c>
      <c r="I13" s="72">
        <v>5</v>
      </c>
      <c r="J13" s="73"/>
      <c r="K13" s="73"/>
    </row>
    <row r="14" spans="2:11" ht="35.1" customHeight="1" x14ac:dyDescent="0.25">
      <c r="B14" s="71"/>
      <c r="C14" s="72" t="s">
        <v>965</v>
      </c>
      <c r="D14" s="529">
        <v>7</v>
      </c>
      <c r="F14" s="530"/>
      <c r="G14" s="72"/>
      <c r="H14" s="72"/>
      <c r="I14" s="72"/>
      <c r="J14" s="73"/>
      <c r="K14" s="73"/>
    </row>
    <row r="15" spans="2:11" ht="35.1" customHeight="1" x14ac:dyDescent="0.25">
      <c r="B15" s="78" t="s">
        <v>435</v>
      </c>
      <c r="C15" s="79" t="s">
        <v>363</v>
      </c>
      <c r="D15" s="529">
        <v>9</v>
      </c>
      <c r="E15" s="87">
        <v>3</v>
      </c>
      <c r="F15" s="533">
        <v>9</v>
      </c>
      <c r="G15" s="75">
        <v>3</v>
      </c>
      <c r="H15" s="75"/>
      <c r="I15" s="75"/>
      <c r="J15" s="75"/>
      <c r="K15" s="75">
        <v>6</v>
      </c>
    </row>
    <row r="16" spans="2:11" ht="35.1" customHeight="1" x14ac:dyDescent="0.25">
      <c r="B16" s="78"/>
      <c r="C16" s="74" t="s">
        <v>589</v>
      </c>
      <c r="D16" s="529">
        <v>3</v>
      </c>
      <c r="F16" s="531">
        <v>3</v>
      </c>
      <c r="G16" s="73"/>
      <c r="H16" s="72">
        <v>3</v>
      </c>
      <c r="I16" s="73"/>
      <c r="J16" s="72"/>
      <c r="K16" s="73"/>
    </row>
    <row r="17" spans="2:12" ht="35.1" customHeight="1" x14ac:dyDescent="0.25">
      <c r="B17" s="80" t="s">
        <v>436</v>
      </c>
      <c r="C17" s="74" t="s">
        <v>410</v>
      </c>
      <c r="D17" s="529">
        <v>8</v>
      </c>
      <c r="E17" s="87">
        <v>4</v>
      </c>
      <c r="F17" s="531">
        <v>8</v>
      </c>
      <c r="G17" s="72">
        <v>4</v>
      </c>
      <c r="H17" s="73"/>
      <c r="I17" s="72">
        <v>4</v>
      </c>
      <c r="J17" s="73"/>
      <c r="K17" s="73"/>
    </row>
    <row r="18" spans="2:12" ht="35.1" customHeight="1" x14ac:dyDescent="0.25">
      <c r="B18" s="80" t="s">
        <v>963</v>
      </c>
      <c r="C18" s="81" t="s">
        <v>616</v>
      </c>
      <c r="D18" s="529">
        <v>8</v>
      </c>
      <c r="F18" s="531">
        <v>8</v>
      </c>
      <c r="G18" s="73"/>
      <c r="H18" s="72">
        <v>3</v>
      </c>
      <c r="I18" s="72">
        <v>5</v>
      </c>
      <c r="J18" s="73"/>
      <c r="K18" s="73"/>
    </row>
    <row r="19" spans="2:12" ht="35.1" customHeight="1" x14ac:dyDescent="0.25">
      <c r="B19" s="78" t="s">
        <v>964</v>
      </c>
      <c r="C19" s="82" t="s">
        <v>966</v>
      </c>
      <c r="D19" s="529">
        <v>4</v>
      </c>
      <c r="F19" s="531">
        <v>11</v>
      </c>
      <c r="G19" s="87"/>
      <c r="H19" s="87"/>
      <c r="I19" s="87">
        <v>11</v>
      </c>
      <c r="J19" s="87"/>
      <c r="K19" s="87"/>
    </row>
    <row r="20" spans="2:12" ht="35.1" customHeight="1" x14ac:dyDescent="0.25">
      <c r="B20" s="78"/>
      <c r="C20" s="82" t="s">
        <v>743</v>
      </c>
      <c r="D20" s="529">
        <v>10</v>
      </c>
      <c r="E20" s="87">
        <v>4</v>
      </c>
      <c r="F20" s="531">
        <v>33</v>
      </c>
      <c r="G20" s="72">
        <v>20</v>
      </c>
      <c r="H20" s="83">
        <v>2</v>
      </c>
      <c r="I20" s="83">
        <v>7</v>
      </c>
      <c r="J20" s="73"/>
      <c r="K20" s="83">
        <v>4</v>
      </c>
    </row>
    <row r="21" spans="2:12" ht="35.1" customHeight="1" x14ac:dyDescent="0.25">
      <c r="B21" s="535" t="s">
        <v>438</v>
      </c>
      <c r="C21" s="536"/>
      <c r="D21" s="537">
        <f>SUM(D3:D20)</f>
        <v>227</v>
      </c>
      <c r="E21" s="538">
        <f>SUM(E3:E20)</f>
        <v>86</v>
      </c>
      <c r="F21" s="539">
        <f>SUM(F3:F20)</f>
        <v>181</v>
      </c>
      <c r="G21" s="539">
        <f>SUM(G3:G20)</f>
        <v>87</v>
      </c>
      <c r="H21" s="540">
        <f>SUM(H3:H20)</f>
        <v>24</v>
      </c>
      <c r="I21" s="541">
        <f>SUM(I3:I20)</f>
        <v>54</v>
      </c>
      <c r="J21" s="539">
        <f>SUM(J3:J20)</f>
        <v>0</v>
      </c>
      <c r="K21" s="539">
        <f>SUM(K3:K20)</f>
        <v>16</v>
      </c>
      <c r="L21" s="542"/>
    </row>
    <row r="22" spans="2:12" ht="35.1" customHeight="1" x14ac:dyDescent="0.25">
      <c r="E22" s="543">
        <f>E21/D21</f>
        <v>0.3788546255506608</v>
      </c>
      <c r="G22" s="544">
        <f>G21/F21</f>
        <v>0.48066298342541436</v>
      </c>
      <c r="H22" s="544">
        <f>H21/F21</f>
        <v>0.13259668508287292</v>
      </c>
      <c r="I22" s="544">
        <f>I21/F21</f>
        <v>0.2983425414364641</v>
      </c>
      <c r="J22" s="544">
        <f>J21/F21</f>
        <v>0</v>
      </c>
      <c r="K22" s="544">
        <f>K21/F21</f>
        <v>8.8397790055248615E-2</v>
      </c>
    </row>
    <row r="23" spans="2:12" ht="35.1" customHeight="1" x14ac:dyDescent="0.25">
      <c r="E23" s="534"/>
    </row>
    <row r="24" spans="2:12" ht="35.1" customHeight="1" x14ac:dyDescent="0.25">
      <c r="E24" s="534"/>
    </row>
    <row r="25" spans="2:12" ht="35.1" customHeight="1" x14ac:dyDescent="0.25">
      <c r="E25" s="534"/>
    </row>
    <row r="26" spans="2:12" ht="35.1" customHeight="1" x14ac:dyDescent="0.25">
      <c r="E26" s="534"/>
    </row>
    <row r="27" spans="2:12" ht="35.1" customHeight="1" x14ac:dyDescent="0.25">
      <c r="E27" s="534"/>
    </row>
    <row r="28" spans="2:12" ht="35.1" customHeight="1" x14ac:dyDescent="0.25">
      <c r="E28" s="534"/>
    </row>
    <row r="29" spans="2:12" ht="35.1" customHeight="1" x14ac:dyDescent="0.25">
      <c r="E29" s="534"/>
    </row>
    <row r="30" spans="2:12" ht="35.1" customHeight="1" x14ac:dyDescent="0.25">
      <c r="E30" s="534"/>
    </row>
    <row r="31" spans="2:12" ht="35.1" customHeight="1" x14ac:dyDescent="0.25">
      <c r="E31" s="534"/>
    </row>
    <row r="32" spans="2:12" ht="35.1" customHeight="1" x14ac:dyDescent="0.25">
      <c r="E32" s="534"/>
    </row>
    <row r="33" spans="5:5" ht="35.1" customHeight="1" x14ac:dyDescent="0.25">
      <c r="E33" s="534"/>
    </row>
    <row r="34" spans="5:5" ht="35.1" customHeight="1" x14ac:dyDescent="0.25">
      <c r="E34" s="534"/>
    </row>
    <row r="35" spans="5:5" ht="35.1" customHeight="1" x14ac:dyDescent="0.25">
      <c r="E35" s="534"/>
    </row>
    <row r="36" spans="5:5" ht="35.1" customHeight="1" x14ac:dyDescent="0.25">
      <c r="E36" s="534"/>
    </row>
    <row r="37" spans="5:5" ht="35.1" customHeight="1" x14ac:dyDescent="0.25">
      <c r="E37" s="534"/>
    </row>
    <row r="38" spans="5:5" ht="35.1" customHeight="1" x14ac:dyDescent="0.25">
      <c r="E38" s="534"/>
    </row>
    <row r="39" spans="5:5" ht="35.1" customHeight="1" x14ac:dyDescent="0.25">
      <c r="E39" s="534"/>
    </row>
    <row r="40" spans="5:5" ht="35.1" customHeight="1" x14ac:dyDescent="0.25">
      <c r="E40" s="534"/>
    </row>
    <row r="41" spans="5:5" ht="35.1" customHeight="1" x14ac:dyDescent="0.25">
      <c r="E41" s="534"/>
    </row>
    <row r="42" spans="5:5" ht="35.1" customHeight="1" x14ac:dyDescent="0.25">
      <c r="E42" s="534"/>
    </row>
  </sheetData>
  <mergeCells count="7">
    <mergeCell ref="B21:C21"/>
    <mergeCell ref="B15:B16"/>
    <mergeCell ref="B12:B14"/>
    <mergeCell ref="B19:B20"/>
    <mergeCell ref="B3:B5"/>
    <mergeCell ref="B6:B8"/>
    <mergeCell ref="B9:B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AA42-B597-4958-8F03-1B67E9FE0D8C}">
  <dimension ref="C3:G26"/>
  <sheetViews>
    <sheetView tabSelected="1" workbookViewId="0">
      <selection activeCell="H8" sqref="H8"/>
    </sheetView>
  </sheetViews>
  <sheetFormatPr baseColWidth="10" defaultRowHeight="15" x14ac:dyDescent="0.25"/>
  <cols>
    <col min="3" max="3" width="24.85546875" customWidth="1"/>
    <col min="4" max="4" width="14.28515625" customWidth="1"/>
    <col min="5" max="5" width="13.85546875" customWidth="1"/>
    <col min="6" max="6" width="14.42578125" customWidth="1"/>
  </cols>
  <sheetData>
    <row r="3" spans="3:7" ht="15.75" thickBot="1" x14ac:dyDescent="0.3"/>
    <row r="4" spans="3:7" ht="33.75" x14ac:dyDescent="0.25">
      <c r="C4" s="553" t="s">
        <v>968</v>
      </c>
      <c r="D4" s="554" t="s">
        <v>609</v>
      </c>
      <c r="E4" s="555" t="s">
        <v>961</v>
      </c>
      <c r="F4" s="556" t="s">
        <v>955</v>
      </c>
      <c r="G4" s="557" t="s">
        <v>957</v>
      </c>
    </row>
    <row r="5" spans="3:7" x14ac:dyDescent="0.25">
      <c r="C5" s="551" t="s">
        <v>427</v>
      </c>
      <c r="D5" s="72">
        <v>29</v>
      </c>
      <c r="E5" s="73"/>
      <c r="F5" s="72">
        <v>4</v>
      </c>
      <c r="G5" s="73"/>
    </row>
    <row r="6" spans="3:7" x14ac:dyDescent="0.25">
      <c r="C6" s="551" t="s">
        <v>429</v>
      </c>
      <c r="D6" s="75">
        <v>18</v>
      </c>
      <c r="E6" s="76"/>
      <c r="F6" s="75">
        <v>15</v>
      </c>
      <c r="G6" s="75">
        <v>5</v>
      </c>
    </row>
    <row r="7" spans="3:7" x14ac:dyDescent="0.25">
      <c r="C7" s="552" t="s">
        <v>431</v>
      </c>
      <c r="D7" s="75">
        <v>2</v>
      </c>
      <c r="E7" s="76"/>
      <c r="F7" s="76"/>
      <c r="G7" s="75">
        <v>1</v>
      </c>
    </row>
    <row r="8" spans="3:7" x14ac:dyDescent="0.25">
      <c r="C8" s="551" t="s">
        <v>433</v>
      </c>
      <c r="D8" s="75">
        <v>5</v>
      </c>
      <c r="E8" s="75">
        <v>14</v>
      </c>
      <c r="F8" s="76"/>
      <c r="G8" s="76"/>
    </row>
    <row r="9" spans="3:7" ht="22.5" x14ac:dyDescent="0.25">
      <c r="C9" s="551" t="s">
        <v>434</v>
      </c>
      <c r="D9" s="72">
        <v>6</v>
      </c>
      <c r="E9" s="73">
        <v>2</v>
      </c>
      <c r="F9" s="72">
        <v>8</v>
      </c>
      <c r="G9" s="72"/>
    </row>
    <row r="10" spans="3:7" ht="22.5" x14ac:dyDescent="0.25">
      <c r="C10" s="80" t="s">
        <v>435</v>
      </c>
      <c r="D10" s="75">
        <v>3</v>
      </c>
      <c r="E10" s="75">
        <v>3</v>
      </c>
      <c r="F10" s="75"/>
      <c r="G10" s="75">
        <v>6</v>
      </c>
    </row>
    <row r="11" spans="3:7" x14ac:dyDescent="0.25">
      <c r="C11" s="80" t="s">
        <v>436</v>
      </c>
      <c r="D11" s="72">
        <v>4</v>
      </c>
      <c r="E11" s="73"/>
      <c r="F11" s="72">
        <v>4</v>
      </c>
      <c r="G11" s="73"/>
    </row>
    <row r="12" spans="3:7" ht="22.5" x14ac:dyDescent="0.25">
      <c r="C12" s="80" t="s">
        <v>963</v>
      </c>
      <c r="D12" s="73"/>
      <c r="E12" s="72">
        <v>3</v>
      </c>
      <c r="F12" s="72">
        <v>5</v>
      </c>
      <c r="G12" s="73"/>
    </row>
    <row r="13" spans="3:7" x14ac:dyDescent="0.25">
      <c r="C13" s="80" t="s">
        <v>964</v>
      </c>
      <c r="D13" s="87">
        <v>20</v>
      </c>
      <c r="E13" s="87">
        <v>2</v>
      </c>
      <c r="F13" s="87">
        <v>18</v>
      </c>
      <c r="G13" s="87">
        <v>2</v>
      </c>
    </row>
    <row r="14" spans="3:7" x14ac:dyDescent="0.25">
      <c r="C14" s="550" t="s">
        <v>438</v>
      </c>
      <c r="D14" s="539">
        <f>SUM(D5:D13)</f>
        <v>87</v>
      </c>
      <c r="E14" s="540">
        <f>SUM(E5:E13)</f>
        <v>24</v>
      </c>
      <c r="F14" s="541">
        <f>SUM(F5:F13)</f>
        <v>54</v>
      </c>
      <c r="G14" s="539">
        <f>SUM(G5:G13)</f>
        <v>14</v>
      </c>
    </row>
    <row r="15" spans="3:7" ht="15.75" thickBot="1" x14ac:dyDescent="0.3">
      <c r="C15" s="68"/>
      <c r="D15" s="544"/>
      <c r="E15" s="544"/>
      <c r="F15" s="544"/>
      <c r="G15" s="544"/>
    </row>
    <row r="16" spans="3:7" ht="33.75" x14ac:dyDescent="0.25">
      <c r="C16" s="545" t="s">
        <v>968</v>
      </c>
      <c r="D16" s="547" t="s">
        <v>962</v>
      </c>
      <c r="E16" s="548" t="s">
        <v>969</v>
      </c>
      <c r="F16" s="558" t="s">
        <v>970</v>
      </c>
    </row>
    <row r="17" spans="3:6" x14ac:dyDescent="0.25">
      <c r="C17" s="77" t="s">
        <v>427</v>
      </c>
      <c r="D17" s="529">
        <v>33</v>
      </c>
      <c r="E17" s="87">
        <v>29</v>
      </c>
      <c r="F17" s="559">
        <f>D17-E17</f>
        <v>4</v>
      </c>
    </row>
    <row r="18" spans="3:6" x14ac:dyDescent="0.25">
      <c r="C18" s="77" t="s">
        <v>429</v>
      </c>
      <c r="D18" s="529">
        <v>40</v>
      </c>
      <c r="E18" s="87">
        <v>18</v>
      </c>
      <c r="F18" s="559">
        <f t="shared" ref="F18:F25" si="0">D18-E18</f>
        <v>22</v>
      </c>
    </row>
    <row r="19" spans="3:6" x14ac:dyDescent="0.25">
      <c r="C19" s="549" t="s">
        <v>431</v>
      </c>
      <c r="D19" s="529">
        <v>11</v>
      </c>
      <c r="E19" s="87">
        <v>2</v>
      </c>
      <c r="F19" s="559">
        <f t="shared" si="0"/>
        <v>9</v>
      </c>
    </row>
    <row r="20" spans="3:6" x14ac:dyDescent="0.25">
      <c r="C20" s="77" t="s">
        <v>433</v>
      </c>
      <c r="D20" s="529">
        <v>78</v>
      </c>
      <c r="E20" s="87">
        <v>20</v>
      </c>
      <c r="F20" s="559">
        <f t="shared" si="0"/>
        <v>58</v>
      </c>
    </row>
    <row r="21" spans="3:6" ht="22.5" x14ac:dyDescent="0.25">
      <c r="C21" s="77" t="s">
        <v>434</v>
      </c>
      <c r="D21" s="529">
        <v>23</v>
      </c>
      <c r="E21" s="87">
        <v>6</v>
      </c>
      <c r="F21" s="559">
        <f t="shared" si="0"/>
        <v>17</v>
      </c>
    </row>
    <row r="22" spans="3:6" ht="22.5" x14ac:dyDescent="0.25">
      <c r="C22" s="80" t="s">
        <v>435</v>
      </c>
      <c r="D22" s="529">
        <v>12</v>
      </c>
      <c r="E22" s="87">
        <v>3</v>
      </c>
      <c r="F22" s="559">
        <f t="shared" si="0"/>
        <v>9</v>
      </c>
    </row>
    <row r="23" spans="3:6" x14ac:dyDescent="0.25">
      <c r="C23" s="80" t="s">
        <v>436</v>
      </c>
      <c r="D23" s="529">
        <v>8</v>
      </c>
      <c r="E23" s="87">
        <v>4</v>
      </c>
      <c r="F23" s="559">
        <f t="shared" si="0"/>
        <v>4</v>
      </c>
    </row>
    <row r="24" spans="3:6" ht="22.5" x14ac:dyDescent="0.25">
      <c r="C24" s="80" t="s">
        <v>963</v>
      </c>
      <c r="D24" s="529">
        <v>8</v>
      </c>
      <c r="E24" s="87"/>
      <c r="F24" s="559">
        <f t="shared" si="0"/>
        <v>8</v>
      </c>
    </row>
    <row r="25" spans="3:6" x14ac:dyDescent="0.25">
      <c r="C25" s="80" t="s">
        <v>964</v>
      </c>
      <c r="D25" s="529">
        <v>14</v>
      </c>
      <c r="E25" s="87">
        <v>4</v>
      </c>
      <c r="F25" s="559">
        <f t="shared" si="0"/>
        <v>10</v>
      </c>
    </row>
    <row r="26" spans="3:6" x14ac:dyDescent="0.25">
      <c r="C26" s="550" t="s">
        <v>438</v>
      </c>
      <c r="D26" s="537">
        <f>SUM(D17:D25)</f>
        <v>227</v>
      </c>
      <c r="E26" s="538">
        <f>SUM(E17:E25)</f>
        <v>86</v>
      </c>
      <c r="F26" s="560">
        <f>D26-E26</f>
        <v>141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7660-D393-4020-94F5-8AFAE58F39EE}">
  <dimension ref="B2:R6"/>
  <sheetViews>
    <sheetView topLeftCell="C1" workbookViewId="0">
      <selection activeCell="F5" sqref="F5"/>
    </sheetView>
  </sheetViews>
  <sheetFormatPr baseColWidth="10" defaultRowHeight="15" x14ac:dyDescent="0.25"/>
  <cols>
    <col min="3" max="3" width="29.28515625" customWidth="1"/>
    <col min="4" max="4" width="14.5703125" customWidth="1"/>
    <col min="5" max="5" width="15.85546875" customWidth="1"/>
    <col min="6" max="6" width="10.42578125" customWidth="1"/>
    <col min="7" max="7" width="11.42578125" customWidth="1"/>
    <col min="10" max="10" width="13.140625" customWidth="1"/>
    <col min="14" max="14" width="14.140625" customWidth="1"/>
  </cols>
  <sheetData>
    <row r="2" spans="2:18" x14ac:dyDescent="0.25">
      <c r="F2" s="60" t="s">
        <v>951</v>
      </c>
      <c r="G2" s="60"/>
      <c r="H2" s="48" t="s">
        <v>605</v>
      </c>
      <c r="I2" s="48"/>
      <c r="J2" s="48"/>
      <c r="K2" s="48"/>
      <c r="L2" s="49" t="s">
        <v>605</v>
      </c>
      <c r="M2" s="49"/>
      <c r="N2" s="49"/>
      <c r="O2" s="49"/>
      <c r="P2" s="49"/>
      <c r="Q2" s="49"/>
      <c r="R2" s="49"/>
    </row>
    <row r="3" spans="2:18" x14ac:dyDescent="0.25">
      <c r="B3" s="56" t="s">
        <v>421</v>
      </c>
      <c r="C3" s="56" t="s">
        <v>422</v>
      </c>
      <c r="D3" s="56" t="s">
        <v>423</v>
      </c>
      <c r="E3" s="58" t="s">
        <v>423</v>
      </c>
      <c r="F3" s="61" t="s">
        <v>950</v>
      </c>
      <c r="G3" s="61" t="s">
        <v>949</v>
      </c>
      <c r="H3" s="48" t="s">
        <v>606</v>
      </c>
      <c r="I3" s="48" t="s">
        <v>607</v>
      </c>
      <c r="J3" s="48" t="s">
        <v>608</v>
      </c>
      <c r="K3" s="48" t="s">
        <v>609</v>
      </c>
      <c r="L3" s="49" t="s">
        <v>424</v>
      </c>
      <c r="M3" s="49" t="s">
        <v>610</v>
      </c>
      <c r="N3" s="49" t="s">
        <v>952</v>
      </c>
      <c r="O3" s="49" t="s">
        <v>611</v>
      </c>
      <c r="P3" s="49"/>
      <c r="Q3" s="49" t="s">
        <v>612</v>
      </c>
      <c r="R3" s="49" t="s">
        <v>613</v>
      </c>
    </row>
    <row r="4" spans="2:18" ht="33.75" customHeight="1" x14ac:dyDescent="0.25">
      <c r="B4" s="57"/>
      <c r="C4" s="57"/>
      <c r="D4" s="57"/>
      <c r="E4" s="59"/>
      <c r="F4" s="62"/>
      <c r="G4" s="62"/>
      <c r="H4" s="48"/>
      <c r="I4" s="48"/>
      <c r="J4" s="48"/>
      <c r="K4" s="48"/>
      <c r="L4" s="49"/>
      <c r="M4" s="49"/>
      <c r="N4" s="49"/>
      <c r="O4" s="42" t="s">
        <v>425</v>
      </c>
      <c r="P4" s="42" t="s">
        <v>426</v>
      </c>
      <c r="Q4" s="49"/>
      <c r="R4" s="49"/>
    </row>
    <row r="5" spans="2:18" x14ac:dyDescent="0.25">
      <c r="B5" s="23" t="s">
        <v>433</v>
      </c>
      <c r="C5" s="43" t="s">
        <v>176</v>
      </c>
      <c r="D5" s="31">
        <v>78</v>
      </c>
      <c r="E5" s="31">
        <v>19</v>
      </c>
      <c r="F5" s="31">
        <v>20</v>
      </c>
      <c r="G5" s="31">
        <f>D5-F5</f>
        <v>58</v>
      </c>
      <c r="H5" s="1">
        <v>5</v>
      </c>
      <c r="I5" s="1"/>
      <c r="J5" s="1"/>
      <c r="K5" s="8">
        <v>5</v>
      </c>
      <c r="L5" s="40">
        <v>14</v>
      </c>
      <c r="M5" s="35"/>
      <c r="N5" s="35"/>
      <c r="O5" s="1"/>
      <c r="P5" s="1"/>
      <c r="Q5" s="1">
        <v>14</v>
      </c>
      <c r="R5" s="13" t="s">
        <v>428</v>
      </c>
    </row>
    <row r="6" spans="2:18" x14ac:dyDescent="0.25">
      <c r="K6" s="45">
        <f>H5/E5</f>
        <v>0.26315789473684209</v>
      </c>
      <c r="L6" s="45">
        <f>L5/E5</f>
        <v>0.73684210526315785</v>
      </c>
    </row>
  </sheetData>
  <mergeCells count="19">
    <mergeCell ref="F2:G2"/>
    <mergeCell ref="H2:K2"/>
    <mergeCell ref="L2:R2"/>
    <mergeCell ref="N3:N4"/>
    <mergeCell ref="R3:R4"/>
    <mergeCell ref="F3:F4"/>
    <mergeCell ref="G3:G4"/>
    <mergeCell ref="J3:J4"/>
    <mergeCell ref="K3:K4"/>
    <mergeCell ref="L3:L4"/>
    <mergeCell ref="M3:M4"/>
    <mergeCell ref="O3:P3"/>
    <mergeCell ref="Q3:Q4"/>
    <mergeCell ref="I3:I4"/>
    <mergeCell ref="B3:B4"/>
    <mergeCell ref="C3:C4"/>
    <mergeCell ref="D3:D4"/>
    <mergeCell ref="E3:E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SEGUMIENTO</vt:lpstr>
      <vt:lpstr>RESUMEN</vt:lpstr>
      <vt:lpstr>RESUMEN-AGOSTO</vt:lpstr>
      <vt:lpstr>ACCIONES-OBSERVACIONES</vt:lpstr>
      <vt:lpstr>Resumen Sistemas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2021-08-31T15:01:05Z</dcterms:modified>
</cp:coreProperties>
</file>