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129.9.200.2\Control Interno\ARCHIVOS 2021\Seguimiento Planes de Mejoramiento 2021\PLANES INTERNOS\1. Consolidado\3. Corte Septiembre-2021\"/>
    </mc:Choice>
  </mc:AlternateContent>
  <xr:revisionPtr revIDLastSave="0" documentId="13_ncr:1_{BAD64673-07BF-4468-86C0-1BB6E864F768}" xr6:coauthVersionLast="36" xr6:coauthVersionMax="47" xr10:uidLastSave="{00000000-0000-0000-0000-000000000000}"/>
  <bookViews>
    <workbookView xWindow="0" yWindow="0" windowWidth="20400" windowHeight="6945" tabRatio="437" xr2:uid="{00000000-000D-0000-FFFF-FFFF00000000}"/>
  </bookViews>
  <sheets>
    <sheet name="MATRIZ SEGUMIENTO" sheetId="3" r:id="rId1"/>
    <sheet name="SCI- 2021" sheetId="8" r:id="rId2"/>
    <sheet name="RESUMEN" sheetId="6" r:id="rId3"/>
    <sheet name="Resumen Sistemas" sheetId="7" r:id="rId4"/>
    <sheet name="Otros Entes Ext" sheetId="9" r:id="rId5"/>
    <sheet name="RESUMEN_Entes" sheetId="10" r:id="rId6"/>
  </sheets>
  <externalReferences>
    <externalReference r:id="rId7"/>
  </externalReferences>
  <definedNames>
    <definedName name="_xlnm._FilterDatabase" localSheetId="0" hidden="1">'MATRIZ SEGUMIENTO'!$A$3:$BL$182</definedName>
    <definedName name="_xlnm._FilterDatabase" localSheetId="1" hidden="1">'SCI- 2021'!$A$3:$BL$3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 i="8" l="1"/>
  <c r="AC23" i="8" s="1"/>
  <c r="AD23" i="8" s="1"/>
  <c r="AB22" i="8"/>
  <c r="AC22" i="8" s="1"/>
  <c r="AD22" i="8" s="1"/>
  <c r="AD21" i="8"/>
  <c r="AB21" i="8"/>
  <c r="AC21" i="8" s="1"/>
  <c r="AD20" i="8"/>
  <c r="AC20" i="8"/>
  <c r="AB20" i="8"/>
  <c r="AD19" i="8"/>
  <c r="AB19" i="8"/>
  <c r="AC19" i="8" s="1"/>
  <c r="AD18" i="8"/>
  <c r="AB18" i="8"/>
  <c r="AC18" i="8" s="1"/>
  <c r="AB17" i="8"/>
  <c r="AC17" i="8" s="1"/>
  <c r="AD17" i="8" s="1"/>
  <c r="AC16" i="8"/>
  <c r="AD16" i="8" s="1"/>
  <c r="AB16" i="8"/>
  <c r="AD15" i="8"/>
  <c r="AB15" i="8"/>
  <c r="AC15" i="8" s="1"/>
  <c r="AB14" i="8"/>
  <c r="AC14" i="8" s="1"/>
  <c r="AD14" i="8" s="1"/>
  <c r="AD13" i="8"/>
  <c r="AB13" i="8"/>
  <c r="AC13" i="8" s="1"/>
  <c r="AD12" i="8"/>
  <c r="AB12" i="8"/>
  <c r="AC12" i="8" s="1"/>
  <c r="AD11" i="8"/>
  <c r="AB11" i="8"/>
  <c r="AC11" i="8" s="1"/>
  <c r="AB10" i="8"/>
  <c r="AC10" i="8" s="1"/>
  <c r="AD10" i="8" s="1"/>
  <c r="AB9" i="8"/>
  <c r="AC9" i="8" s="1"/>
  <c r="AD9" i="8" s="1"/>
  <c r="AD8" i="8"/>
  <c r="AB8" i="8"/>
  <c r="AC8" i="8" s="1"/>
  <c r="AD7" i="8"/>
  <c r="AB7" i="8"/>
  <c r="AC7" i="8" s="1"/>
  <c r="AD6" i="8"/>
  <c r="AB6" i="8"/>
  <c r="AC6" i="8" s="1"/>
  <c r="AB5" i="8"/>
  <c r="AC5" i="8" s="1"/>
  <c r="AD5" i="8" s="1"/>
  <c r="AU179" i="3" l="1"/>
  <c r="AY179" i="3" s="1"/>
  <c r="AT179" i="3"/>
  <c r="AT178" i="3"/>
  <c r="AU178" i="3" s="1"/>
  <c r="AT177" i="3"/>
  <c r="AU177" i="3" s="1"/>
  <c r="AU176" i="3"/>
  <c r="AV176" i="3" s="1"/>
  <c r="AT176" i="3"/>
  <c r="AT175" i="3"/>
  <c r="AU175" i="3" s="1"/>
  <c r="AT172" i="3"/>
  <c r="AU172" i="3" s="1"/>
  <c r="AV172" i="3" s="1"/>
  <c r="AT170" i="3"/>
  <c r="AU170" i="3" s="1"/>
  <c r="AT167" i="3"/>
  <c r="AU167" i="3" s="1"/>
  <c r="AT161" i="3"/>
  <c r="AU161" i="3" s="1"/>
  <c r="AT160" i="3"/>
  <c r="AU160" i="3" s="1"/>
  <c r="AT155" i="3"/>
  <c r="AU155" i="3" s="1"/>
  <c r="AT154" i="3"/>
  <c r="AU154" i="3" s="1"/>
  <c r="AY178" i="3" l="1"/>
  <c r="AV178" i="3"/>
  <c r="AY175" i="3"/>
  <c r="AV175" i="3"/>
  <c r="AV177" i="3"/>
  <c r="AY177" i="3"/>
  <c r="AV179" i="3"/>
  <c r="AY176" i="3"/>
  <c r="AY170" i="3"/>
  <c r="AV170" i="3"/>
  <c r="AY167" i="3"/>
  <c r="AV167" i="3"/>
  <c r="AV161" i="3"/>
  <c r="AY161" i="3"/>
  <c r="AY160" i="3"/>
  <c r="AV160" i="3"/>
  <c r="AV155" i="3"/>
  <c r="AY155" i="3"/>
  <c r="AY154" i="3"/>
  <c r="AV154" i="3"/>
  <c r="BJ143" i="3" l="1"/>
  <c r="BJ144" i="3"/>
  <c r="BJ145" i="3"/>
  <c r="BJ146" i="3"/>
  <c r="BJ147" i="3"/>
  <c r="BJ148" i="3"/>
  <c r="BJ149" i="3"/>
  <c r="BJ142" i="3"/>
  <c r="AT149" i="3"/>
  <c r="AU149" i="3" s="1"/>
  <c r="AT148" i="3"/>
  <c r="AU148" i="3" s="1"/>
  <c r="AT147" i="3"/>
  <c r="AU147" i="3" s="1"/>
  <c r="AT146" i="3"/>
  <c r="AU146" i="3" s="1"/>
  <c r="AT145" i="3"/>
  <c r="AU145" i="3" s="1"/>
  <c r="AT144" i="3"/>
  <c r="AU144" i="3" s="1"/>
  <c r="AT143" i="3"/>
  <c r="AU143" i="3" s="1"/>
  <c r="AT142" i="3"/>
  <c r="AY142" i="3" s="1"/>
  <c r="AY148" i="3" l="1"/>
  <c r="AV148" i="3"/>
  <c r="AY146" i="3"/>
  <c r="AV146" i="3"/>
  <c r="AY143" i="3"/>
  <c r="AV143" i="3"/>
  <c r="AY147" i="3"/>
  <c r="AV147" i="3"/>
  <c r="AY144" i="3"/>
  <c r="AV144" i="3"/>
  <c r="AY145" i="3"/>
  <c r="AV145" i="3"/>
  <c r="AY149" i="3"/>
  <c r="AV149" i="3"/>
  <c r="AU142" i="3"/>
  <c r="AV142" i="3" s="1"/>
  <c r="BJ112" i="3" l="1"/>
  <c r="BJ113" i="3"/>
  <c r="BJ114" i="3"/>
  <c r="BJ115" i="3"/>
  <c r="BJ116" i="3"/>
  <c r="BJ111" i="3"/>
  <c r="AT116" i="3"/>
  <c r="AU116" i="3" s="1"/>
  <c r="AT115" i="3"/>
  <c r="AU115" i="3" s="1"/>
  <c r="AT114" i="3"/>
  <c r="AU114" i="3" s="1"/>
  <c r="AT113" i="3"/>
  <c r="AU113" i="3" s="1"/>
  <c r="AT112" i="3"/>
  <c r="AU112" i="3" s="1"/>
  <c r="AV112" i="3" s="1"/>
  <c r="AT111" i="3"/>
  <c r="AU111" i="3" s="1"/>
  <c r="AY113" i="3" l="1"/>
  <c r="AV113" i="3"/>
  <c r="AY115" i="3"/>
  <c r="AV115" i="3"/>
  <c r="AY116" i="3"/>
  <c r="AV116" i="3"/>
  <c r="AV114" i="3"/>
  <c r="AY114" i="3"/>
  <c r="AY111" i="3"/>
  <c r="AV111" i="3"/>
  <c r="AT109" i="3" l="1"/>
  <c r="AU109" i="3" s="1"/>
  <c r="AT106" i="3"/>
  <c r="AU106" i="3" s="1"/>
  <c r="AT105" i="3"/>
  <c r="AU105" i="3" s="1"/>
  <c r="AT104" i="3"/>
  <c r="AU104" i="3" s="1"/>
  <c r="AT103" i="3"/>
  <c r="AU103" i="3" s="1"/>
  <c r="BJ101" i="3"/>
  <c r="BJ100" i="3"/>
  <c r="BJ102" i="3"/>
  <c r="AT102" i="3"/>
  <c r="AU102" i="3" s="1"/>
  <c r="AT101" i="3"/>
  <c r="AU101" i="3" s="1"/>
  <c r="AT100" i="3"/>
  <c r="AU100" i="3" s="1"/>
  <c r="AV109" i="3" l="1"/>
  <c r="AY109" i="3"/>
  <c r="AY105" i="3"/>
  <c r="AV105" i="3"/>
  <c r="AY106" i="3"/>
  <c r="AV106" i="3"/>
  <c r="AY103" i="3"/>
  <c r="AV103" i="3"/>
  <c r="AY104" i="3"/>
  <c r="AV104" i="3"/>
  <c r="AY101" i="3"/>
  <c r="AV101" i="3"/>
  <c r="AY102" i="3"/>
  <c r="AV102" i="3"/>
  <c r="AY100" i="3"/>
  <c r="AV100" i="3"/>
  <c r="AY25" i="3" l="1"/>
  <c r="AT24" i="3"/>
  <c r="AU24" i="3" s="1"/>
  <c r="AT25" i="3"/>
  <c r="AU25" i="3"/>
  <c r="AV25" i="3"/>
  <c r="AT23" i="3"/>
  <c r="AU23" i="3" s="1"/>
  <c r="AV23" i="3" s="1"/>
  <c r="AY24" i="3" l="1"/>
  <c r="AV24" i="3"/>
  <c r="AY23" i="3"/>
  <c r="BJ29" i="9" l="1"/>
  <c r="BJ28" i="9"/>
  <c r="BJ27" i="9"/>
  <c r="BJ26" i="9"/>
  <c r="BJ25" i="9"/>
  <c r="BJ23" i="9"/>
  <c r="BJ22" i="9"/>
  <c r="BJ21" i="9"/>
  <c r="BJ18" i="9"/>
  <c r="BJ17" i="9"/>
  <c r="BJ16" i="9"/>
  <c r="BJ15" i="9"/>
  <c r="BJ14" i="9"/>
  <c r="BJ10" i="9"/>
  <c r="BJ11" i="9"/>
  <c r="BJ12" i="9"/>
  <c r="BJ9" i="9"/>
  <c r="AT29" i="9"/>
  <c r="AU29" i="9" s="1"/>
  <c r="AT28" i="9"/>
  <c r="AU28" i="9" s="1"/>
  <c r="AT27" i="9"/>
  <c r="AU27" i="9" s="1"/>
  <c r="AT26" i="9"/>
  <c r="AU26" i="9" s="1"/>
  <c r="AT25" i="9"/>
  <c r="AU25" i="9" s="1"/>
  <c r="AT23" i="9"/>
  <c r="AU23" i="9" s="1"/>
  <c r="AT22" i="9"/>
  <c r="AU22" i="9" s="1"/>
  <c r="AU21" i="9"/>
  <c r="AY21" i="9" s="1"/>
  <c r="AT21" i="9"/>
  <c r="AT18" i="9"/>
  <c r="AU18" i="9" s="1"/>
  <c r="AT17" i="9"/>
  <c r="AU17" i="9" s="1"/>
  <c r="AT16" i="9"/>
  <c r="AU16" i="9" s="1"/>
  <c r="AT15" i="9"/>
  <c r="AU15" i="9" s="1"/>
  <c r="AT14" i="9"/>
  <c r="AU14" i="9" s="1"/>
  <c r="AT12" i="9"/>
  <c r="AU12" i="9" s="1"/>
  <c r="AT11" i="9"/>
  <c r="AU11" i="9" s="1"/>
  <c r="AT10" i="9"/>
  <c r="AU10" i="9" s="1"/>
  <c r="AT9" i="9"/>
  <c r="AU9" i="9" s="1"/>
  <c r="AT8" i="9"/>
  <c r="AU8" i="9" s="1"/>
  <c r="AT7" i="9"/>
  <c r="AU7" i="9" s="1"/>
  <c r="AT6" i="9"/>
  <c r="AU6" i="9" s="1"/>
  <c r="AT5" i="9"/>
  <c r="AU5" i="9" s="1"/>
  <c r="AT18" i="3"/>
  <c r="AU18" i="3" s="1"/>
  <c r="AY28" i="9" l="1"/>
  <c r="AV28" i="9"/>
  <c r="AY29" i="9"/>
  <c r="AV29" i="9"/>
  <c r="AY26" i="9"/>
  <c r="AV26" i="9"/>
  <c r="AY25" i="9"/>
  <c r="AV25" i="9"/>
  <c r="AV27" i="9"/>
  <c r="AY27" i="9"/>
  <c r="AY22" i="9"/>
  <c r="AV22" i="9"/>
  <c r="AY23" i="9"/>
  <c r="AV23" i="9"/>
  <c r="AV21" i="9"/>
  <c r="AY17" i="9"/>
  <c r="AV17" i="9"/>
  <c r="AY16" i="9"/>
  <c r="AV16" i="9"/>
  <c r="AY18" i="9"/>
  <c r="AV18" i="9"/>
  <c r="AY14" i="9"/>
  <c r="AV14" i="9"/>
  <c r="AY15" i="9"/>
  <c r="AV15" i="9"/>
  <c r="AV9" i="9"/>
  <c r="AY9" i="9"/>
  <c r="AY10" i="9"/>
  <c r="AV10" i="9"/>
  <c r="AY11" i="9"/>
  <c r="AV11" i="9"/>
  <c r="AY12" i="9"/>
  <c r="AV12" i="9"/>
  <c r="AY5" i="9"/>
  <c r="AV5" i="9"/>
  <c r="AY7" i="9"/>
  <c r="AV7" i="9"/>
  <c r="AY6" i="9"/>
  <c r="AV6" i="9"/>
  <c r="AY8" i="9"/>
  <c r="AV8" i="9"/>
  <c r="AV18" i="3"/>
  <c r="AY18" i="3"/>
  <c r="AT19" i="3" l="1"/>
  <c r="AU19" i="3" s="1"/>
  <c r="AV19" i="3" l="1"/>
  <c r="AY19" i="3"/>
  <c r="AT16" i="3" l="1"/>
  <c r="AU16" i="3" s="1"/>
  <c r="AT15" i="3"/>
  <c r="AU15" i="3" s="1"/>
  <c r="AT11" i="3"/>
  <c r="AU11" i="3" s="1"/>
  <c r="BJ8" i="3"/>
  <c r="AT8" i="3"/>
  <c r="AU8" i="3" s="1"/>
  <c r="AY16" i="3" l="1"/>
  <c r="AV16" i="3"/>
  <c r="AY15" i="3"/>
  <c r="AV15" i="3"/>
  <c r="AY11" i="3"/>
  <c r="AV11" i="3"/>
  <c r="AY8" i="3"/>
  <c r="AV8" i="3"/>
  <c r="N11" i="10"/>
  <c r="M11" i="10"/>
  <c r="M15" i="10" s="1"/>
  <c r="L11" i="10"/>
  <c r="L15" i="10" s="1"/>
  <c r="K11" i="10"/>
  <c r="K15" i="10" s="1"/>
  <c r="J11" i="10"/>
  <c r="I11" i="10"/>
  <c r="I13" i="10" s="1"/>
  <c r="H11" i="10"/>
  <c r="F11" i="10"/>
  <c r="E11" i="10"/>
  <c r="D11" i="10"/>
  <c r="AT5" i="3"/>
  <c r="BE30" i="9"/>
  <c r="BC30" i="9"/>
  <c r="BD30" i="9" s="1"/>
  <c r="BG30" i="9" s="1"/>
  <c r="AK30" i="9"/>
  <c r="AL30" i="9" s="1"/>
  <c r="AB30" i="9"/>
  <c r="AC30" i="9" s="1"/>
  <c r="O30" i="9"/>
  <c r="BE29" i="9"/>
  <c r="BC29" i="9"/>
  <c r="BD29" i="9" s="1"/>
  <c r="BG29" i="9" s="1"/>
  <c r="AK29" i="9"/>
  <c r="AL29" i="9" s="1"/>
  <c r="AP29" i="9" s="1"/>
  <c r="AC29" i="9"/>
  <c r="AG29" i="9" s="1"/>
  <c r="AB29" i="9"/>
  <c r="O29" i="9"/>
  <c r="BE28" i="9"/>
  <c r="BC28" i="9"/>
  <c r="BD28" i="9" s="1"/>
  <c r="BG28" i="9" s="1"/>
  <c r="AK28" i="9"/>
  <c r="AL28" i="9" s="1"/>
  <c r="AB28" i="9"/>
  <c r="AC28" i="9" s="1"/>
  <c r="O28" i="9"/>
  <c r="BE27" i="9"/>
  <c r="BC27" i="9"/>
  <c r="BD27" i="9" s="1"/>
  <c r="BG27" i="9" s="1"/>
  <c r="AK27" i="9"/>
  <c r="AL27" i="9" s="1"/>
  <c r="AB27" i="9"/>
  <c r="AC27" i="9" s="1"/>
  <c r="AG27" i="9" s="1"/>
  <c r="O27" i="9"/>
  <c r="BE26" i="9"/>
  <c r="BC26" i="9"/>
  <c r="BD26" i="9" s="1"/>
  <c r="BG26" i="9" s="1"/>
  <c r="AK26" i="9"/>
  <c r="AL26" i="9" s="1"/>
  <c r="AC26" i="9"/>
  <c r="AG26" i="9" s="1"/>
  <c r="AB26" i="9"/>
  <c r="O26" i="9"/>
  <c r="BE25" i="9"/>
  <c r="BC25" i="9"/>
  <c r="BD25" i="9" s="1"/>
  <c r="BG25" i="9" s="1"/>
  <c r="AL25" i="9"/>
  <c r="AP25" i="9" s="1"/>
  <c r="AK25" i="9"/>
  <c r="AB25" i="9"/>
  <c r="AC25" i="9" s="1"/>
  <c r="O25" i="9"/>
  <c r="BE24" i="9"/>
  <c r="BC24" i="9"/>
  <c r="BD24" i="9" s="1"/>
  <c r="BG24" i="9" s="1"/>
  <c r="AV24" i="9"/>
  <c r="AT24" i="9"/>
  <c r="AU24" i="9" s="1"/>
  <c r="AY24" i="9" s="1"/>
  <c r="AM24" i="9"/>
  <c r="AK24" i="9"/>
  <c r="AL24" i="9" s="1"/>
  <c r="AB24" i="9"/>
  <c r="AC24" i="9" s="1"/>
  <c r="O24" i="9"/>
  <c r="BE23" i="9"/>
  <c r="BC23" i="9"/>
  <c r="BD23" i="9" s="1"/>
  <c r="BG23" i="9" s="1"/>
  <c r="AK23" i="9"/>
  <c r="AL23" i="9" s="1"/>
  <c r="AB23" i="9"/>
  <c r="AC23" i="9" s="1"/>
  <c r="AG23" i="9" s="1"/>
  <c r="O23" i="9"/>
  <c r="BE22" i="9"/>
  <c r="BC22" i="9"/>
  <c r="BD22" i="9" s="1"/>
  <c r="BG22" i="9" s="1"/>
  <c r="AK22" i="9"/>
  <c r="AL22" i="9" s="1"/>
  <c r="AB22" i="9"/>
  <c r="AC22" i="9" s="1"/>
  <c r="O22" i="9"/>
  <c r="BE21" i="9"/>
  <c r="BD21" i="9"/>
  <c r="BG21" i="9" s="1"/>
  <c r="BC21" i="9"/>
  <c r="AK21" i="9"/>
  <c r="AL21" i="9" s="1"/>
  <c r="AP21" i="9" s="1"/>
  <c r="AB21" i="9"/>
  <c r="AC21" i="9" s="1"/>
  <c r="O21" i="9"/>
  <c r="BE20" i="9"/>
  <c r="BC20" i="9"/>
  <c r="BD20" i="9" s="1"/>
  <c r="BG20" i="9" s="1"/>
  <c r="AV20" i="9"/>
  <c r="AT20" i="9"/>
  <c r="AU20" i="9" s="1"/>
  <c r="AY20" i="9" s="1"/>
  <c r="AM20" i="9"/>
  <c r="AL20" i="9"/>
  <c r="AK20" i="9"/>
  <c r="AB20" i="9"/>
  <c r="AC20" i="9" s="1"/>
  <c r="O20" i="9"/>
  <c r="BE19" i="9"/>
  <c r="BC19" i="9"/>
  <c r="BD19" i="9" s="1"/>
  <c r="BG19" i="9" s="1"/>
  <c r="AV19" i="9"/>
  <c r="AT19" i="9"/>
  <c r="AU19" i="9" s="1"/>
  <c r="AY19" i="9" s="1"/>
  <c r="AM19" i="9"/>
  <c r="AK19" i="9"/>
  <c r="AL19" i="9" s="1"/>
  <c r="AB19" i="9"/>
  <c r="AC19" i="9" s="1"/>
  <c r="O19" i="9"/>
  <c r="BE18" i="9"/>
  <c r="BC18" i="9"/>
  <c r="BD18" i="9" s="1"/>
  <c r="BG18" i="9" s="1"/>
  <c r="AK18" i="9"/>
  <c r="AL18" i="9" s="1"/>
  <c r="AB18" i="9"/>
  <c r="AC18" i="9" s="1"/>
  <c r="AD18" i="9" s="1"/>
  <c r="O18" i="9"/>
  <c r="BE17" i="9"/>
  <c r="BC17" i="9"/>
  <c r="BD17" i="9" s="1"/>
  <c r="BG17" i="9" s="1"/>
  <c r="AK17" i="9"/>
  <c r="AL17" i="9" s="1"/>
  <c r="AB17" i="9"/>
  <c r="AC17" i="9" s="1"/>
  <c r="O17" i="9"/>
  <c r="BE16" i="9"/>
  <c r="BD16" i="9"/>
  <c r="BG16" i="9" s="1"/>
  <c r="BC16" i="9"/>
  <c r="AL16" i="9"/>
  <c r="AM16" i="9" s="1"/>
  <c r="AK16" i="9"/>
  <c r="AB16" i="9"/>
  <c r="AC16" i="9" s="1"/>
  <c r="O16" i="9"/>
  <c r="BE15" i="9"/>
  <c r="BD15" i="9"/>
  <c r="BG15" i="9" s="1"/>
  <c r="BC15" i="9"/>
  <c r="AK15" i="9"/>
  <c r="AL15" i="9" s="1"/>
  <c r="AP15" i="9" s="1"/>
  <c r="AB15" i="9"/>
  <c r="AC15" i="9" s="1"/>
  <c r="O15" i="9"/>
  <c r="BE14" i="9"/>
  <c r="BC14" i="9"/>
  <c r="BD14" i="9" s="1"/>
  <c r="BG14" i="9" s="1"/>
  <c r="AK14" i="9"/>
  <c r="AL14" i="9" s="1"/>
  <c r="AM14" i="9" s="1"/>
  <c r="AB14" i="9"/>
  <c r="AC14" i="9" s="1"/>
  <c r="O14" i="9"/>
  <c r="BE13" i="9"/>
  <c r="BC13" i="9"/>
  <c r="BD13" i="9" s="1"/>
  <c r="BG13" i="9" s="1"/>
  <c r="AM13" i="9"/>
  <c r="AK13" i="9"/>
  <c r="AL13" i="9" s="1"/>
  <c r="AC13" i="9"/>
  <c r="AG13" i="9" s="1"/>
  <c r="AB13" i="9"/>
  <c r="O13" i="9"/>
  <c r="BE12" i="9"/>
  <c r="BC12" i="9"/>
  <c r="BD12" i="9" s="1"/>
  <c r="BG12" i="9" s="1"/>
  <c r="AK12" i="9"/>
  <c r="AL12" i="9" s="1"/>
  <c r="AB12" i="9"/>
  <c r="AC12" i="9" s="1"/>
  <c r="O12" i="9"/>
  <c r="BE11" i="9"/>
  <c r="BC11" i="9"/>
  <c r="BD11" i="9" s="1"/>
  <c r="BG11" i="9" s="1"/>
  <c r="AK11" i="9"/>
  <c r="AL11" i="9" s="1"/>
  <c r="AP11" i="9" s="1"/>
  <c r="AB11" i="9"/>
  <c r="AC11" i="9" s="1"/>
  <c r="O11" i="9"/>
  <c r="BE10" i="9"/>
  <c r="BC10" i="9"/>
  <c r="BD10" i="9" s="1"/>
  <c r="BG10" i="9" s="1"/>
  <c r="AK10" i="9"/>
  <c r="AL10" i="9" s="1"/>
  <c r="AM10" i="9" s="1"/>
  <c r="AB10" i="9"/>
  <c r="AC10" i="9" s="1"/>
  <c r="O10" i="9"/>
  <c r="BE9" i="9"/>
  <c r="BD9" i="9"/>
  <c r="BG9" i="9" s="1"/>
  <c r="BC9" i="9"/>
  <c r="AK9" i="9"/>
  <c r="AL9" i="9" s="1"/>
  <c r="AP9" i="9" s="1"/>
  <c r="AB9" i="9"/>
  <c r="AC9" i="9" s="1"/>
  <c r="O9" i="9"/>
  <c r="BE8" i="9"/>
  <c r="BC8" i="9"/>
  <c r="BD8" i="9" s="1"/>
  <c r="BG8" i="9" s="1"/>
  <c r="AL8" i="9"/>
  <c r="AP8" i="9" s="1"/>
  <c r="AK8" i="9"/>
  <c r="AB8" i="9"/>
  <c r="AC8" i="9" s="1"/>
  <c r="O8" i="9"/>
  <c r="BE7" i="9"/>
  <c r="BC7" i="9"/>
  <c r="BD7" i="9" s="1"/>
  <c r="BG7" i="9" s="1"/>
  <c r="AL7" i="9"/>
  <c r="AM7" i="9" s="1"/>
  <c r="AK7" i="9"/>
  <c r="AB7" i="9"/>
  <c r="AC7" i="9" s="1"/>
  <c r="O7" i="9"/>
  <c r="BE6" i="9"/>
  <c r="BC6" i="9"/>
  <c r="BD6" i="9" s="1"/>
  <c r="BG6" i="9" s="1"/>
  <c r="AK6" i="9"/>
  <c r="AL6" i="9" s="1"/>
  <c r="AP6" i="9" s="1"/>
  <c r="AB6" i="9"/>
  <c r="AC6" i="9" s="1"/>
  <c r="O6" i="9"/>
  <c r="BE5" i="9"/>
  <c r="BC5" i="9"/>
  <c r="BD5" i="9" s="1"/>
  <c r="BG5" i="9" s="1"/>
  <c r="AK5" i="9"/>
  <c r="AL5" i="9" s="1"/>
  <c r="AB5" i="9"/>
  <c r="AC5" i="9" s="1"/>
  <c r="O5" i="9"/>
  <c r="J13" i="10" l="1"/>
  <c r="I15" i="10"/>
  <c r="J15" i="10"/>
  <c r="M13" i="10"/>
  <c r="K13" i="10"/>
  <c r="L13" i="10"/>
  <c r="AG22" i="9"/>
  <c r="AD22" i="9"/>
  <c r="AP16" i="9"/>
  <c r="AD26" i="9"/>
  <c r="BI23" i="9"/>
  <c r="AD5" i="9"/>
  <c r="AG5" i="9"/>
  <c r="AM5" i="9"/>
  <c r="AP5" i="9"/>
  <c r="AG6" i="9"/>
  <c r="AD6" i="9"/>
  <c r="AD20" i="9"/>
  <c r="AG20" i="9"/>
  <c r="AP17" i="9"/>
  <c r="AM17" i="9"/>
  <c r="AG10" i="9"/>
  <c r="AD10" i="9"/>
  <c r="AD11" i="9"/>
  <c r="AG11" i="9"/>
  <c r="AD12" i="9"/>
  <c r="AG12" i="9"/>
  <c r="BJ13" i="9"/>
  <c r="BI13" i="9"/>
  <c r="AG15" i="9"/>
  <c r="AD15" i="9"/>
  <c r="AG21" i="9"/>
  <c r="AD21" i="9"/>
  <c r="BI29" i="9"/>
  <c r="AP30" i="9"/>
  <c r="BJ30" i="9" s="1"/>
  <c r="AM30" i="9"/>
  <c r="AP28" i="9"/>
  <c r="AM28" i="9"/>
  <c r="AG17" i="9"/>
  <c r="AD17" i="9"/>
  <c r="AG7" i="9"/>
  <c r="AD7" i="9"/>
  <c r="AP18" i="9"/>
  <c r="AM18" i="9"/>
  <c r="AG30" i="9"/>
  <c r="BI30" i="9" s="1"/>
  <c r="AD30" i="9"/>
  <c r="AM12" i="9"/>
  <c r="AP12" i="9"/>
  <c r="AG16" i="9"/>
  <c r="AD16" i="9"/>
  <c r="AP26" i="9"/>
  <c r="AM26" i="9"/>
  <c r="AM27" i="9"/>
  <c r="AP27" i="9"/>
  <c r="AP22" i="9"/>
  <c r="AM22" i="9"/>
  <c r="AG25" i="9"/>
  <c r="AD25" i="9"/>
  <c r="AG9" i="9"/>
  <c r="AD9" i="9"/>
  <c r="AM23" i="9"/>
  <c r="AP23" i="9"/>
  <c r="AG8" i="9"/>
  <c r="AD8" i="9"/>
  <c r="AG14" i="9"/>
  <c r="AD14" i="9"/>
  <c r="AD19" i="9"/>
  <c r="AG19" i="9"/>
  <c r="BI22" i="9"/>
  <c r="AG24" i="9"/>
  <c r="AD24" i="9"/>
  <c r="BI27" i="9"/>
  <c r="AG28" i="9"/>
  <c r="AD28" i="9"/>
  <c r="AP7" i="9"/>
  <c r="AP10" i="9"/>
  <c r="AP14" i="9"/>
  <c r="AG18" i="9"/>
  <c r="AM21" i="9"/>
  <c r="AM25" i="9"/>
  <c r="AM29" i="9"/>
  <c r="AM8" i="9"/>
  <c r="AM11" i="9"/>
  <c r="AM15" i="9"/>
  <c r="AD23" i="9"/>
  <c r="AD27" i="9"/>
  <c r="AD29" i="9"/>
  <c r="AM6" i="9"/>
  <c r="AM9" i="9"/>
  <c r="AD13" i="9"/>
  <c r="BI26" i="9"/>
  <c r="BJ19" i="9" l="1"/>
  <c r="BI19" i="9"/>
  <c r="BI9" i="9"/>
  <c r="BJ6" i="9"/>
  <c r="BI6" i="9"/>
  <c r="BI14" i="9"/>
  <c r="BI25" i="9"/>
  <c r="BI16" i="9"/>
  <c r="BI15" i="9"/>
  <c r="BI10" i="9"/>
  <c r="BI28" i="9"/>
  <c r="BJ5" i="9"/>
  <c r="BI5" i="9"/>
  <c r="BI24" i="9"/>
  <c r="BJ24" i="9"/>
  <c r="BJ8" i="9"/>
  <c r="BI8" i="9"/>
  <c r="BI21" i="9"/>
  <c r="BI18" i="9"/>
  <c r="BI12" i="9"/>
  <c r="BI20" i="9"/>
  <c r="BJ20" i="9"/>
  <c r="BI11" i="9"/>
  <c r="BI17" i="9"/>
  <c r="BI7" i="9"/>
  <c r="BJ7" i="9"/>
  <c r="BJ13" i="8" l="1"/>
  <c r="BJ14" i="8"/>
  <c r="BJ15" i="8"/>
  <c r="BJ16" i="8"/>
  <c r="BJ17" i="8"/>
  <c r="AG6" i="8"/>
  <c r="BJ6" i="8" s="1"/>
  <c r="AG7" i="8"/>
  <c r="BJ7" i="8" s="1"/>
  <c r="AG8" i="8"/>
  <c r="BJ8" i="8" s="1"/>
  <c r="AG9" i="8"/>
  <c r="BJ9" i="8" s="1"/>
  <c r="AG10" i="8"/>
  <c r="BJ10" i="8" s="1"/>
  <c r="AG11" i="8"/>
  <c r="BJ11" i="8" s="1"/>
  <c r="AG12" i="8"/>
  <c r="BJ12" i="8" s="1"/>
  <c r="AG13" i="8"/>
  <c r="AG14" i="8"/>
  <c r="AG15" i="8"/>
  <c r="AG16" i="8"/>
  <c r="AG17" i="8"/>
  <c r="AG18" i="8"/>
  <c r="BJ18" i="8" s="1"/>
  <c r="AG19" i="8"/>
  <c r="BJ19" i="8" s="1"/>
  <c r="AG20" i="8"/>
  <c r="BJ20" i="8" s="1"/>
  <c r="AG21" i="8"/>
  <c r="BJ21" i="8" s="1"/>
  <c r="AG22" i="8"/>
  <c r="BJ22" i="8" s="1"/>
  <c r="AG23" i="8"/>
  <c r="BJ23" i="8" s="1"/>
  <c r="L6" i="7"/>
  <c r="K6" i="7"/>
  <c r="M25" i="6"/>
  <c r="N25" i="6"/>
  <c r="G5" i="7"/>
  <c r="AG5" i="8" l="1"/>
  <c r="BJ5" i="8" s="1"/>
  <c r="AK110" i="3"/>
  <c r="AL110" i="3" s="1"/>
  <c r="AK109" i="3"/>
  <c r="AL109" i="3" s="1"/>
  <c r="AK108" i="3"/>
  <c r="AL108" i="3" s="1"/>
  <c r="AK107" i="3"/>
  <c r="AL107" i="3" s="1"/>
  <c r="AK106" i="3"/>
  <c r="AL106" i="3" s="1"/>
  <c r="AK105" i="3"/>
  <c r="AL105" i="3" s="1"/>
  <c r="AK104" i="3"/>
  <c r="AL104" i="3" s="1"/>
  <c r="AK103" i="3"/>
  <c r="AL103" i="3" s="1"/>
  <c r="AK102" i="3"/>
  <c r="AL102" i="3" s="1"/>
  <c r="AK101" i="3"/>
  <c r="AL101" i="3" s="1"/>
  <c r="AK100" i="3"/>
  <c r="AL100" i="3" s="1"/>
  <c r="J25" i="6"/>
  <c r="K25" i="6"/>
  <c r="E25" i="6"/>
  <c r="M29" i="6" s="1"/>
  <c r="F25" i="6"/>
  <c r="I25" i="6"/>
  <c r="I29" i="6" l="1"/>
  <c r="K29" i="6"/>
  <c r="J29" i="6"/>
  <c r="AM110" i="3"/>
  <c r="AP110" i="3"/>
  <c r="AP103" i="3"/>
  <c r="AM103" i="3"/>
  <c r="AM104" i="3"/>
  <c r="AP104" i="3"/>
  <c r="AP105" i="3"/>
  <c r="AM105" i="3"/>
  <c r="AP109" i="3"/>
  <c r="AM109" i="3"/>
  <c r="AP106" i="3"/>
  <c r="AM106" i="3"/>
  <c r="AP107" i="3"/>
  <c r="AM107" i="3"/>
  <c r="AM108" i="3"/>
  <c r="AP108" i="3"/>
  <c r="AP100" i="3"/>
  <c r="AM100" i="3"/>
  <c r="AP101" i="3"/>
  <c r="AM101" i="3"/>
  <c r="AP102" i="3"/>
  <c r="AM102" i="3"/>
  <c r="AK143" i="3"/>
  <c r="AL143" i="3" s="1"/>
  <c r="AM143" i="3" s="1"/>
  <c r="AK144" i="3"/>
  <c r="AL144" i="3" s="1"/>
  <c r="AK145" i="3"/>
  <c r="AL145" i="3" s="1"/>
  <c r="AK146" i="3"/>
  <c r="AL146" i="3" s="1"/>
  <c r="AK147" i="3"/>
  <c r="AL147" i="3" s="1"/>
  <c r="AK148" i="3"/>
  <c r="AL148" i="3" s="1"/>
  <c r="AK149" i="3"/>
  <c r="AL149" i="3" s="1"/>
  <c r="AK142" i="3"/>
  <c r="AL142" i="3" s="1"/>
  <c r="AP145" i="3" l="1"/>
  <c r="AM145" i="3"/>
  <c r="AP147" i="3"/>
  <c r="AM147" i="3"/>
  <c r="AP149" i="3"/>
  <c r="AM149" i="3"/>
  <c r="AP142" i="3"/>
  <c r="AM142" i="3"/>
  <c r="AP144" i="3"/>
  <c r="AM144" i="3"/>
  <c r="AM146" i="3"/>
  <c r="AP146" i="3"/>
  <c r="AP148" i="3"/>
  <c r="AM148" i="3"/>
  <c r="AP143" i="3"/>
  <c r="AK18" i="3" l="1"/>
  <c r="AL18" i="3" s="1"/>
  <c r="AP18" i="3" s="1"/>
  <c r="AM18" i="3" l="1"/>
  <c r="AK16" i="3" l="1"/>
  <c r="AL16" i="3" s="1"/>
  <c r="AK15" i="3"/>
  <c r="AL15" i="3" s="1"/>
  <c r="AK11" i="3"/>
  <c r="AL11" i="3" s="1"/>
  <c r="AK8" i="3"/>
  <c r="AL8" i="3" s="1"/>
  <c r="AM8" i="3" s="1"/>
  <c r="AP8" i="3" l="1"/>
  <c r="AP15" i="3"/>
  <c r="AM15" i="3"/>
  <c r="AP16" i="3"/>
  <c r="AM16" i="3"/>
  <c r="AP11" i="3"/>
  <c r="AM11" i="3"/>
  <c r="AB182" i="3" l="1"/>
  <c r="AC182" i="3" s="1"/>
  <c r="AB181" i="3"/>
  <c r="AC181" i="3" s="1"/>
  <c r="AG181" i="3" s="1"/>
  <c r="BJ181" i="3" s="1"/>
  <c r="AB180" i="3"/>
  <c r="AC180" i="3" s="1"/>
  <c r="AB179" i="3"/>
  <c r="AC179" i="3" s="1"/>
  <c r="AB178" i="3"/>
  <c r="AC178" i="3" s="1"/>
  <c r="AG178" i="3" s="1"/>
  <c r="AB177" i="3"/>
  <c r="AC177" i="3" s="1"/>
  <c r="AB176" i="3"/>
  <c r="AC176" i="3" s="1"/>
  <c r="AB175" i="3"/>
  <c r="AC175" i="3" s="1"/>
  <c r="AB174" i="3"/>
  <c r="AC174" i="3" s="1"/>
  <c r="AB173" i="3"/>
  <c r="AC173" i="3" s="1"/>
  <c r="AG173" i="3" s="1"/>
  <c r="BJ173" i="3" s="1"/>
  <c r="AB172" i="3"/>
  <c r="AC172" i="3" s="1"/>
  <c r="AB171" i="3"/>
  <c r="AC171" i="3" s="1"/>
  <c r="AG171" i="3" s="1"/>
  <c r="BJ171" i="3" s="1"/>
  <c r="AB170" i="3"/>
  <c r="AC170" i="3" s="1"/>
  <c r="AG170" i="3" s="1"/>
  <c r="AB169" i="3"/>
  <c r="AC169" i="3" s="1"/>
  <c r="AG169" i="3" s="1"/>
  <c r="BJ169" i="3" s="1"/>
  <c r="AB168" i="3"/>
  <c r="AC168" i="3" s="1"/>
  <c r="AG168" i="3" s="1"/>
  <c r="BJ168" i="3" s="1"/>
  <c r="AB167" i="3"/>
  <c r="AC167" i="3" s="1"/>
  <c r="AB166" i="3"/>
  <c r="AC166" i="3" s="1"/>
  <c r="AG166" i="3" s="1"/>
  <c r="BJ166" i="3" s="1"/>
  <c r="AB165" i="3"/>
  <c r="AC165" i="3" s="1"/>
  <c r="AG165" i="3" s="1"/>
  <c r="BJ165" i="3" s="1"/>
  <c r="AB164" i="3"/>
  <c r="AC164" i="3" s="1"/>
  <c r="AB163" i="3"/>
  <c r="AC163" i="3" s="1"/>
  <c r="AG163" i="3" s="1"/>
  <c r="BJ163" i="3" s="1"/>
  <c r="AB162" i="3"/>
  <c r="AC162" i="3" s="1"/>
  <c r="AB161" i="3"/>
  <c r="AC161" i="3" s="1"/>
  <c r="AB160" i="3"/>
  <c r="AC160" i="3" s="1"/>
  <c r="AB159" i="3"/>
  <c r="AC159" i="3" s="1"/>
  <c r="AG159" i="3" s="1"/>
  <c r="BJ159" i="3" s="1"/>
  <c r="AB158" i="3"/>
  <c r="AC158" i="3" s="1"/>
  <c r="AG158" i="3" s="1"/>
  <c r="BJ158" i="3" s="1"/>
  <c r="AB157" i="3"/>
  <c r="AC157" i="3" s="1"/>
  <c r="AG157" i="3" s="1"/>
  <c r="BJ157" i="3" s="1"/>
  <c r="AB156" i="3"/>
  <c r="AC156" i="3" s="1"/>
  <c r="AB155" i="3"/>
  <c r="AC155" i="3" s="1"/>
  <c r="AG155" i="3" s="1"/>
  <c r="BJ155" i="3" s="1"/>
  <c r="AB154" i="3"/>
  <c r="AC154" i="3" s="1"/>
  <c r="AB153" i="3"/>
  <c r="AC153" i="3" s="1"/>
  <c r="AG153" i="3" s="1"/>
  <c r="BJ153" i="3" s="1"/>
  <c r="AB152" i="3"/>
  <c r="AC152" i="3" s="1"/>
  <c r="AG152" i="3" s="1"/>
  <c r="BJ152" i="3" s="1"/>
  <c r="AB151" i="3"/>
  <c r="AC151" i="3" s="1"/>
  <c r="AG151" i="3" s="1"/>
  <c r="BJ151" i="3" s="1"/>
  <c r="AB150" i="3"/>
  <c r="AC150" i="3" s="1"/>
  <c r="AB100" i="3"/>
  <c r="AG156" i="3" l="1"/>
  <c r="BJ156" i="3" s="1"/>
  <c r="AD156" i="3"/>
  <c r="AG161" i="3"/>
  <c r="BJ161" i="3" s="1"/>
  <c r="AG160" i="3"/>
  <c r="BJ160" i="3" s="1"/>
  <c r="AG167" i="3"/>
  <c r="BJ167" i="3" s="1"/>
  <c r="AG175" i="3"/>
  <c r="BJ175" i="3" s="1"/>
  <c r="AG179" i="3"/>
  <c r="BJ179" i="3" s="1"/>
  <c r="AG176" i="3"/>
  <c r="BJ176" i="3" s="1"/>
  <c r="AG180" i="3"/>
  <c r="BJ180" i="3" s="1"/>
  <c r="AG177" i="3"/>
  <c r="BJ177" i="3" s="1"/>
  <c r="AG182" i="3"/>
  <c r="BJ182" i="3" s="1"/>
  <c r="AD182" i="3"/>
  <c r="AD181" i="3"/>
  <c r="AD180" i="3"/>
  <c r="AD179" i="3"/>
  <c r="BJ178" i="3"/>
  <c r="AD178" i="3"/>
  <c r="AD177" i="3"/>
  <c r="AD176" i="3"/>
  <c r="AD172" i="3"/>
  <c r="AG172" i="3"/>
  <c r="BJ172" i="3" s="1"/>
  <c r="AG174" i="3"/>
  <c r="BJ174" i="3" s="1"/>
  <c r="AD174" i="3"/>
  <c r="AD173" i="3"/>
  <c r="AD171" i="3"/>
  <c r="AD175" i="3"/>
  <c r="BJ170" i="3"/>
  <c r="AD170" i="3"/>
  <c r="AD167" i="3"/>
  <c r="AD168" i="3"/>
  <c r="AD169" i="3"/>
  <c r="AG162" i="3"/>
  <c r="BJ162" i="3" s="1"/>
  <c r="AD162" i="3"/>
  <c r="AD164" i="3"/>
  <c r="AG164" i="3"/>
  <c r="BJ164" i="3" s="1"/>
  <c r="AD166" i="3"/>
  <c r="AD163" i="3"/>
  <c r="AD165" i="3"/>
  <c r="AD161" i="3"/>
  <c r="AD160" i="3"/>
  <c r="AD159" i="3"/>
  <c r="AD157" i="3"/>
  <c r="AD158" i="3"/>
  <c r="AD155" i="3"/>
  <c r="AG154" i="3"/>
  <c r="BJ154" i="3" s="1"/>
  <c r="AD154" i="3"/>
  <c r="AD151" i="3"/>
  <c r="AG150" i="3"/>
  <c r="BJ150" i="3" s="1"/>
  <c r="AD150" i="3"/>
  <c r="AD153" i="3"/>
  <c r="AD152" i="3"/>
  <c r="O13" i="3"/>
  <c r="AB13" i="3"/>
  <c r="AC13" i="3" s="1"/>
  <c r="AD13" i="3" l="1"/>
  <c r="AG13" i="3"/>
  <c r="BJ13" i="3" s="1"/>
  <c r="AB111" i="3" l="1"/>
  <c r="AC111" i="3" s="1"/>
  <c r="AD111" i="3" s="1"/>
  <c r="AB116" i="3"/>
  <c r="AC116" i="3" s="1"/>
  <c r="AD116" i="3" s="1"/>
  <c r="AB115" i="3"/>
  <c r="AC115" i="3" s="1"/>
  <c r="AD115" i="3" s="1"/>
  <c r="AB114" i="3"/>
  <c r="AC114" i="3" s="1"/>
  <c r="AD114" i="3" s="1"/>
  <c r="AB113" i="3"/>
  <c r="AC113" i="3" s="1"/>
  <c r="AD113" i="3" s="1"/>
  <c r="AB112" i="3"/>
  <c r="AC112" i="3" s="1"/>
  <c r="AD112" i="3" s="1"/>
  <c r="AD99" i="3" l="1"/>
  <c r="AB99" i="3"/>
  <c r="AC99" i="3" s="1"/>
  <c r="AG99" i="3" s="1"/>
  <c r="AD98" i="3"/>
  <c r="AB98" i="3"/>
  <c r="AC98" i="3" s="1"/>
  <c r="AG98" i="3" s="1"/>
  <c r="AD97" i="3"/>
  <c r="AB97" i="3"/>
  <c r="AC97" i="3" s="1"/>
  <c r="AG97" i="3" s="1"/>
  <c r="AD96" i="3"/>
  <c r="AB96" i="3"/>
  <c r="AC96" i="3" s="1"/>
  <c r="AG96" i="3" s="1"/>
  <c r="AD95" i="3"/>
  <c r="AB95" i="3"/>
  <c r="AC95" i="3" s="1"/>
  <c r="AG95" i="3" s="1"/>
  <c r="AD94" i="3"/>
  <c r="AB94" i="3"/>
  <c r="AC94" i="3" s="1"/>
  <c r="AG94" i="3" s="1"/>
  <c r="AD93" i="3"/>
  <c r="AB93" i="3"/>
  <c r="AC93" i="3" s="1"/>
  <c r="AG93" i="3" s="1"/>
  <c r="AD92" i="3"/>
  <c r="AB92" i="3"/>
  <c r="AC92" i="3" s="1"/>
  <c r="AG92" i="3" s="1"/>
  <c r="AD91" i="3"/>
  <c r="AB91" i="3"/>
  <c r="AC91" i="3" s="1"/>
  <c r="AG91" i="3" s="1"/>
  <c r="AB90" i="3"/>
  <c r="AC90" i="3" s="1"/>
  <c r="AB89" i="3"/>
  <c r="AC89" i="3" s="1"/>
  <c r="AG89" i="3" s="1"/>
  <c r="AD88" i="3"/>
  <c r="AB88" i="3"/>
  <c r="AC88" i="3" s="1"/>
  <c r="AG88" i="3" s="1"/>
  <c r="AD87" i="3"/>
  <c r="AB87" i="3"/>
  <c r="AC87" i="3" s="1"/>
  <c r="AG87" i="3" s="1"/>
  <c r="AD86" i="3"/>
  <c r="AB86" i="3"/>
  <c r="AC86" i="3" s="1"/>
  <c r="AG86" i="3" s="1"/>
  <c r="AD85" i="3"/>
  <c r="AB85" i="3"/>
  <c r="AC85" i="3" s="1"/>
  <c r="AG85" i="3" s="1"/>
  <c r="AD84" i="3"/>
  <c r="AB84" i="3"/>
  <c r="AC84" i="3" s="1"/>
  <c r="AG84" i="3" s="1"/>
  <c r="AD83" i="3"/>
  <c r="AB83" i="3"/>
  <c r="AC83" i="3" s="1"/>
  <c r="AG83" i="3" s="1"/>
  <c r="AD82" i="3"/>
  <c r="AB82" i="3"/>
  <c r="AC82" i="3" s="1"/>
  <c r="AG82" i="3" s="1"/>
  <c r="AD81" i="3"/>
  <c r="AB81" i="3"/>
  <c r="AC81" i="3" s="1"/>
  <c r="AG81" i="3" s="1"/>
  <c r="AD80" i="3"/>
  <c r="AB80" i="3"/>
  <c r="AC80" i="3" s="1"/>
  <c r="AG80" i="3" s="1"/>
  <c r="AD79" i="3"/>
  <c r="AB79" i="3"/>
  <c r="AC79" i="3" s="1"/>
  <c r="AG79" i="3" s="1"/>
  <c r="AD78" i="3"/>
  <c r="AB78" i="3"/>
  <c r="AC78" i="3" s="1"/>
  <c r="AG78" i="3" s="1"/>
  <c r="AD77" i="3"/>
  <c r="AB77" i="3"/>
  <c r="AC77" i="3" s="1"/>
  <c r="AG77" i="3" s="1"/>
  <c r="AD76" i="3"/>
  <c r="AB76" i="3"/>
  <c r="AC76" i="3" s="1"/>
  <c r="AG76" i="3" s="1"/>
  <c r="AD75" i="3"/>
  <c r="AB75" i="3"/>
  <c r="AC75" i="3" s="1"/>
  <c r="AG75" i="3" s="1"/>
  <c r="AD74" i="3"/>
  <c r="AB74" i="3"/>
  <c r="AC74" i="3" s="1"/>
  <c r="AG74" i="3" s="1"/>
  <c r="AD73" i="3"/>
  <c r="AB73" i="3"/>
  <c r="AC73" i="3" s="1"/>
  <c r="AG73" i="3" s="1"/>
  <c r="AD72" i="3"/>
  <c r="AB72" i="3"/>
  <c r="AC72" i="3" s="1"/>
  <c r="AG72" i="3" s="1"/>
  <c r="AD71" i="3"/>
  <c r="AB71" i="3"/>
  <c r="AC71" i="3" s="1"/>
  <c r="AG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B61" i="3"/>
  <c r="AC61" i="3" s="1"/>
  <c r="AG61" i="3" s="1"/>
  <c r="AB60" i="3"/>
  <c r="AC60" i="3" s="1"/>
  <c r="AG60" i="3" s="1"/>
  <c r="AB59" i="3"/>
  <c r="AC59" i="3" s="1"/>
  <c r="AB58" i="3"/>
  <c r="AC58" i="3" s="1"/>
  <c r="AB57" i="3"/>
  <c r="AC57" i="3" s="1"/>
  <c r="AB56" i="3"/>
  <c r="AC56" i="3" s="1"/>
  <c r="AB55" i="3"/>
  <c r="AC55" i="3" s="1"/>
  <c r="AB54" i="3"/>
  <c r="AC54" i="3" s="1"/>
  <c r="AB53" i="3"/>
  <c r="AC53" i="3" s="1"/>
  <c r="AB52" i="3"/>
  <c r="AC52" i="3" s="1"/>
  <c r="AB51" i="3"/>
  <c r="AC51" i="3" s="1"/>
  <c r="AD50" i="3"/>
  <c r="AB50" i="3"/>
  <c r="AC50" i="3" s="1"/>
  <c r="AG50" i="3" s="1"/>
  <c r="AD49" i="3"/>
  <c r="AB49" i="3"/>
  <c r="AC49" i="3" s="1"/>
  <c r="AG49" i="3" s="1"/>
  <c r="AD48" i="3"/>
  <c r="AB48" i="3"/>
  <c r="AC48" i="3" s="1"/>
  <c r="AG48" i="3" s="1"/>
  <c r="AD47" i="3"/>
  <c r="AB47" i="3"/>
  <c r="AC47" i="3" s="1"/>
  <c r="AG47" i="3" s="1"/>
  <c r="AB46" i="3"/>
  <c r="AC46" i="3" s="1"/>
  <c r="AB45" i="3"/>
  <c r="AC45" i="3" s="1"/>
  <c r="AD44" i="3"/>
  <c r="AB44" i="3"/>
  <c r="AC44" i="3" s="1"/>
  <c r="AG44" i="3" s="1"/>
  <c r="AD43" i="3"/>
  <c r="AB43" i="3"/>
  <c r="AC43" i="3" s="1"/>
  <c r="AG43" i="3" s="1"/>
  <c r="AD42" i="3"/>
  <c r="AB42" i="3"/>
  <c r="AC42" i="3" s="1"/>
  <c r="AG42" i="3" s="1"/>
  <c r="AD41" i="3"/>
  <c r="AB41" i="3"/>
  <c r="AC41" i="3" s="1"/>
  <c r="AG41" i="3" s="1"/>
  <c r="AD40" i="3"/>
  <c r="AB40" i="3"/>
  <c r="AC40" i="3" s="1"/>
  <c r="AG40" i="3" s="1"/>
  <c r="AD39" i="3"/>
  <c r="AB39" i="3"/>
  <c r="AC39" i="3" s="1"/>
  <c r="AG39" i="3" s="1"/>
  <c r="AD38" i="3"/>
  <c r="AB38" i="3"/>
  <c r="AC38" i="3" s="1"/>
  <c r="AG38" i="3" s="1"/>
  <c r="AD37" i="3"/>
  <c r="AB37" i="3"/>
  <c r="AC37" i="3" s="1"/>
  <c r="AG37" i="3" s="1"/>
  <c r="AD36" i="3"/>
  <c r="AB36" i="3"/>
  <c r="AC36" i="3" s="1"/>
  <c r="AG36" i="3" s="1"/>
  <c r="AD35" i="3"/>
  <c r="AB35" i="3"/>
  <c r="AC35" i="3" s="1"/>
  <c r="AG35" i="3" s="1"/>
  <c r="AD34" i="3"/>
  <c r="AB34" i="3"/>
  <c r="AC34" i="3" s="1"/>
  <c r="AG34" i="3" s="1"/>
  <c r="AB33" i="3"/>
  <c r="AC33" i="3" s="1"/>
  <c r="AD33" i="3" s="1"/>
  <c r="AD32" i="3"/>
  <c r="AB32" i="3"/>
  <c r="AC32" i="3" s="1"/>
  <c r="AG32" i="3" s="1"/>
  <c r="AB31" i="3"/>
  <c r="AC31" i="3" s="1"/>
  <c r="AB30" i="3"/>
  <c r="AC30" i="3" s="1"/>
  <c r="AB29" i="3"/>
  <c r="AC29" i="3" s="1"/>
  <c r="AB28" i="3"/>
  <c r="AC28" i="3" s="1"/>
  <c r="AB27" i="3"/>
  <c r="AC27" i="3" s="1"/>
  <c r="AB26" i="3"/>
  <c r="AC26" i="3" s="1"/>
  <c r="AD25" i="3"/>
  <c r="AB25" i="3"/>
  <c r="AC25" i="3" s="1"/>
  <c r="AG25" i="3" s="1"/>
  <c r="AB24" i="3"/>
  <c r="AC24" i="3" s="1"/>
  <c r="AD23" i="3"/>
  <c r="AB23" i="3"/>
  <c r="AC23" i="3" s="1"/>
  <c r="AG23" i="3" s="1"/>
  <c r="AD61" i="3" l="1"/>
  <c r="AD60" i="3"/>
  <c r="AD89" i="3"/>
  <c r="AD31" i="3"/>
  <c r="AG31" i="3"/>
  <c r="AD27" i="3"/>
  <c r="AG27" i="3"/>
  <c r="AD29" i="3"/>
  <c r="AG29" i="3"/>
  <c r="AG33" i="3"/>
  <c r="AG46" i="3"/>
  <c r="AD46" i="3"/>
  <c r="AD59" i="3"/>
  <c r="AG59" i="3"/>
  <c r="AG52" i="3"/>
  <c r="AD52" i="3"/>
  <c r="AG26" i="3"/>
  <c r="AD26" i="3"/>
  <c r="AG30" i="3"/>
  <c r="AD30" i="3"/>
  <c r="AG53" i="3"/>
  <c r="AD53" i="3"/>
  <c r="AG51" i="3"/>
  <c r="AD51" i="3"/>
  <c r="AG54" i="3"/>
  <c r="AD54" i="3"/>
  <c r="AG55" i="3"/>
  <c r="AD55" i="3"/>
  <c r="AG58" i="3"/>
  <c r="AD58" i="3"/>
  <c r="AG90" i="3"/>
  <c r="AD90" i="3"/>
  <c r="AG24" i="3"/>
  <c r="AD24" i="3"/>
  <c r="AG56" i="3"/>
  <c r="AD56" i="3"/>
  <c r="AG28" i="3"/>
  <c r="AD28" i="3"/>
  <c r="AG45" i="3"/>
  <c r="AD45" i="3"/>
  <c r="AG57" i="3"/>
  <c r="AD57" i="3"/>
  <c r="AB135" i="3" l="1"/>
  <c r="AC135" i="3" s="1"/>
  <c r="AD135" i="3" s="1"/>
  <c r="AB136" i="3"/>
  <c r="AC136" i="3" s="1"/>
  <c r="AD136" i="3" s="1"/>
  <c r="AB137" i="3"/>
  <c r="AC137" i="3" s="1"/>
  <c r="AD137" i="3" s="1"/>
  <c r="AB138" i="3"/>
  <c r="AC138" i="3" s="1"/>
  <c r="AD138" i="3" s="1"/>
  <c r="AB139" i="3"/>
  <c r="AC139" i="3" s="1"/>
  <c r="AD139" i="3" s="1"/>
  <c r="AB140" i="3"/>
  <c r="AC140" i="3" s="1"/>
  <c r="AD140" i="3" s="1"/>
  <c r="AB141" i="3"/>
  <c r="AC141" i="3" s="1"/>
  <c r="AD141" i="3" s="1"/>
  <c r="AB134" i="3"/>
  <c r="AC134" i="3" s="1"/>
  <c r="AD134" i="3" s="1"/>
  <c r="AB133" i="3"/>
  <c r="J27" i="6" l="1"/>
  <c r="E35" i="6" l="1"/>
  <c r="E36" i="6" s="1"/>
  <c r="I26" i="6" l="1"/>
  <c r="L25" i="6"/>
  <c r="L29" i="6" s="1"/>
  <c r="H25" i="6"/>
  <c r="AB127" i="3" l="1"/>
  <c r="AB126" i="3"/>
  <c r="AC126" i="3" s="1"/>
  <c r="AB117" i="3"/>
  <c r="AC117" i="3" s="1"/>
  <c r="AG117" i="3" s="1"/>
  <c r="AD117" i="3"/>
  <c r="AK117" i="3"/>
  <c r="AL117" i="3" s="1"/>
  <c r="AP117" i="3" s="1"/>
  <c r="AM117" i="3"/>
  <c r="BC117" i="3"/>
  <c r="BD117" i="3" s="1"/>
  <c r="BG117" i="3" s="1"/>
  <c r="BE117" i="3"/>
  <c r="AB118" i="3"/>
  <c r="AC118" i="3" s="1"/>
  <c r="AG118" i="3" s="1"/>
  <c r="BI118" i="3" s="1"/>
  <c r="AD118" i="3"/>
  <c r="AK118" i="3"/>
  <c r="AL118" i="3" s="1"/>
  <c r="AP118" i="3" s="1"/>
  <c r="AM118" i="3"/>
  <c r="BC118" i="3"/>
  <c r="BD118" i="3" s="1"/>
  <c r="BG118" i="3" s="1"/>
  <c r="BE118" i="3"/>
  <c r="AB119" i="3"/>
  <c r="AC119" i="3" s="1"/>
  <c r="AG119" i="3" s="1"/>
  <c r="AD119" i="3"/>
  <c r="AK119" i="3"/>
  <c r="AL119" i="3" s="1"/>
  <c r="AP119" i="3" s="1"/>
  <c r="AM119" i="3"/>
  <c r="BC119" i="3"/>
  <c r="BD119" i="3" s="1"/>
  <c r="BG119" i="3" s="1"/>
  <c r="BE119" i="3"/>
  <c r="AB120" i="3"/>
  <c r="AC120" i="3" s="1"/>
  <c r="BC120" i="3"/>
  <c r="BD120" i="3" s="1"/>
  <c r="BG120" i="3" s="1"/>
  <c r="BE120" i="3"/>
  <c r="AB121" i="3"/>
  <c r="AC121" i="3" s="1"/>
  <c r="AG121" i="3" s="1"/>
  <c r="BC121" i="3"/>
  <c r="BD121" i="3" s="1"/>
  <c r="BG121" i="3" s="1"/>
  <c r="BE121" i="3"/>
  <c r="AB122" i="3"/>
  <c r="AC122" i="3" s="1"/>
  <c r="AG122" i="3" s="1"/>
  <c r="BI122" i="3" s="1"/>
  <c r="BC122" i="3"/>
  <c r="BD122" i="3" s="1"/>
  <c r="BG122" i="3" s="1"/>
  <c r="BE122" i="3"/>
  <c r="AB123" i="3"/>
  <c r="AC123" i="3" s="1"/>
  <c r="BC123" i="3"/>
  <c r="BD123" i="3" s="1"/>
  <c r="BG123" i="3" s="1"/>
  <c r="BE123" i="3"/>
  <c r="AB124" i="3"/>
  <c r="AC124" i="3" s="1"/>
  <c r="BC124" i="3"/>
  <c r="BD124" i="3" s="1"/>
  <c r="BG124" i="3" s="1"/>
  <c r="BE124" i="3"/>
  <c r="AB125" i="3"/>
  <c r="AC125" i="3" s="1"/>
  <c r="AG125" i="3" s="1"/>
  <c r="BC125" i="3"/>
  <c r="BD125" i="3" s="1"/>
  <c r="BG125" i="3" s="1"/>
  <c r="BE125" i="3"/>
  <c r="BC126" i="3"/>
  <c r="BD126" i="3" s="1"/>
  <c r="BG126" i="3" s="1"/>
  <c r="BE126" i="3"/>
  <c r="AB103" i="3"/>
  <c r="O126" i="3"/>
  <c r="O125" i="3"/>
  <c r="O124" i="3"/>
  <c r="O123" i="3"/>
  <c r="O122" i="3"/>
  <c r="O121" i="3"/>
  <c r="O120" i="3"/>
  <c r="O119" i="3"/>
  <c r="O118" i="3"/>
  <c r="O117" i="3"/>
  <c r="AG120" i="3" l="1"/>
  <c r="BI120" i="3" s="1"/>
  <c r="AD120" i="3"/>
  <c r="AD125" i="3"/>
  <c r="AD122" i="3"/>
  <c r="AG126" i="3"/>
  <c r="BI126" i="3" s="1"/>
  <c r="AD126" i="3"/>
  <c r="AG124" i="3"/>
  <c r="BI124" i="3" s="1"/>
  <c r="AD124" i="3"/>
  <c r="AG123" i="3"/>
  <c r="BI123" i="3" s="1"/>
  <c r="AD123" i="3"/>
  <c r="AD121" i="3"/>
  <c r="BI125" i="3"/>
  <c r="BJ125" i="3"/>
  <c r="BI117" i="3"/>
  <c r="BI121" i="3"/>
  <c r="BJ121" i="3"/>
  <c r="BI119" i="3"/>
  <c r="BJ122" i="3"/>
  <c r="BJ120" i="3" l="1"/>
  <c r="BJ124" i="3"/>
  <c r="BJ126" i="3"/>
  <c r="BJ123" i="3"/>
  <c r="AB19" i="3"/>
  <c r="AC19" i="3" s="1"/>
  <c r="AK19" i="3"/>
  <c r="AL19" i="3" s="1"/>
  <c r="AP19" i="3" s="1"/>
  <c r="AM19" i="3"/>
  <c r="BC19" i="3"/>
  <c r="BD19" i="3" s="1"/>
  <c r="BG19" i="3" s="1"/>
  <c r="BE19" i="3"/>
  <c r="AB20" i="3"/>
  <c r="AC20" i="3" s="1"/>
  <c r="AG20" i="3" s="1"/>
  <c r="BI20" i="3" s="1"/>
  <c r="BC20" i="3"/>
  <c r="BD20" i="3" s="1"/>
  <c r="BG20" i="3" s="1"/>
  <c r="BE20" i="3"/>
  <c r="AB21" i="3"/>
  <c r="AC21" i="3" s="1"/>
  <c r="AD21" i="3" s="1"/>
  <c r="AK21" i="3"/>
  <c r="AL21" i="3" s="1"/>
  <c r="AP21" i="3" s="1"/>
  <c r="AM21" i="3"/>
  <c r="BC21" i="3"/>
  <c r="BD21" i="3" s="1"/>
  <c r="BG21" i="3" s="1"/>
  <c r="BE21" i="3"/>
  <c r="AB22" i="3"/>
  <c r="AC22" i="3" s="1"/>
  <c r="AG22" i="3" s="1"/>
  <c r="AK22" i="3"/>
  <c r="AL22" i="3" s="1"/>
  <c r="AP22" i="3" s="1"/>
  <c r="BJ22" i="3" s="1"/>
  <c r="BC22" i="3"/>
  <c r="BD22" i="3" s="1"/>
  <c r="BG22" i="3" s="1"/>
  <c r="BE22" i="3"/>
  <c r="AP23" i="3"/>
  <c r="BC23" i="3"/>
  <c r="BD23" i="3" s="1"/>
  <c r="BG23" i="3" s="1"/>
  <c r="BE23" i="3"/>
  <c r="BJ24" i="3"/>
  <c r="AP24" i="3"/>
  <c r="BC24" i="3"/>
  <c r="BD24" i="3" s="1"/>
  <c r="BG24" i="3" s="1"/>
  <c r="BE24" i="3"/>
  <c r="AP25" i="3"/>
  <c r="BC25" i="3"/>
  <c r="BD25" i="3" s="1"/>
  <c r="BG25" i="3" s="1"/>
  <c r="BE25" i="3"/>
  <c r="BI26" i="3"/>
  <c r="AP26" i="3"/>
  <c r="BC26" i="3"/>
  <c r="BD26" i="3" s="1"/>
  <c r="BG26" i="3" s="1"/>
  <c r="BE26" i="3"/>
  <c r="AP27" i="3"/>
  <c r="BC27" i="3"/>
  <c r="BD27" i="3" s="1"/>
  <c r="BG27" i="3" s="1"/>
  <c r="BE27" i="3"/>
  <c r="BI28" i="3"/>
  <c r="AP28" i="3"/>
  <c r="BC28" i="3"/>
  <c r="BD28" i="3" s="1"/>
  <c r="BG28" i="3" s="1"/>
  <c r="BE28" i="3"/>
  <c r="AP29" i="3"/>
  <c r="BC29" i="3"/>
  <c r="BD29" i="3" s="1"/>
  <c r="BG29" i="3" s="1"/>
  <c r="BE29" i="3"/>
  <c r="AP30" i="3"/>
  <c r="BC30" i="3"/>
  <c r="BD30" i="3" s="1"/>
  <c r="BG30" i="3" s="1"/>
  <c r="BE30" i="3"/>
  <c r="AP31" i="3"/>
  <c r="BC31" i="3"/>
  <c r="BD31" i="3" s="1"/>
  <c r="BG31" i="3" s="1"/>
  <c r="BE31" i="3"/>
  <c r="AP32" i="3"/>
  <c r="BC32" i="3"/>
  <c r="BD32" i="3" s="1"/>
  <c r="BG32" i="3" s="1"/>
  <c r="BE32" i="3"/>
  <c r="AP33" i="3"/>
  <c r="BC33" i="3"/>
  <c r="BD33" i="3" s="1"/>
  <c r="BG33" i="3" s="1"/>
  <c r="BE33" i="3"/>
  <c r="BI34" i="3"/>
  <c r="AP34" i="3"/>
  <c r="BC34" i="3"/>
  <c r="BD34" i="3" s="1"/>
  <c r="BG34" i="3" s="1"/>
  <c r="BE34" i="3"/>
  <c r="AP35" i="3"/>
  <c r="BC35" i="3"/>
  <c r="BD35" i="3" s="1"/>
  <c r="BG35" i="3" s="1"/>
  <c r="BE35" i="3"/>
  <c r="AP36" i="3"/>
  <c r="BC36" i="3"/>
  <c r="BD36" i="3" s="1"/>
  <c r="BG36" i="3" s="1"/>
  <c r="BE36" i="3"/>
  <c r="BJ37" i="3"/>
  <c r="AP37" i="3"/>
  <c r="BC37" i="3"/>
  <c r="BD37" i="3" s="1"/>
  <c r="BG37" i="3" s="1"/>
  <c r="BE37" i="3"/>
  <c r="BI37" i="3"/>
  <c r="AP38" i="3"/>
  <c r="BC38" i="3"/>
  <c r="BD38" i="3" s="1"/>
  <c r="BG38" i="3" s="1"/>
  <c r="BE38" i="3"/>
  <c r="AP39" i="3"/>
  <c r="BC39" i="3"/>
  <c r="BD39" i="3" s="1"/>
  <c r="BG39" i="3" s="1"/>
  <c r="BE39" i="3"/>
  <c r="AP40" i="3"/>
  <c r="BC40" i="3"/>
  <c r="BD40" i="3" s="1"/>
  <c r="BG40" i="3" s="1"/>
  <c r="BE40" i="3"/>
  <c r="BI41" i="3"/>
  <c r="AP41" i="3"/>
  <c r="BC41" i="3"/>
  <c r="BD41" i="3" s="1"/>
  <c r="BG41" i="3" s="1"/>
  <c r="BE41" i="3"/>
  <c r="BI42" i="3"/>
  <c r="AP42" i="3"/>
  <c r="BC42" i="3"/>
  <c r="BD42" i="3" s="1"/>
  <c r="BG42" i="3" s="1"/>
  <c r="BE42" i="3"/>
  <c r="AP43" i="3"/>
  <c r="BC43" i="3"/>
  <c r="BD43" i="3" s="1"/>
  <c r="BG43" i="3" s="1"/>
  <c r="BE43" i="3"/>
  <c r="BI44" i="3"/>
  <c r="AP44" i="3"/>
  <c r="BC44" i="3"/>
  <c r="BD44" i="3" s="1"/>
  <c r="BG44" i="3" s="1"/>
  <c r="BE44" i="3"/>
  <c r="BJ45" i="3"/>
  <c r="AP45" i="3"/>
  <c r="BC45" i="3"/>
  <c r="BD45" i="3" s="1"/>
  <c r="BG45" i="3" s="1"/>
  <c r="BE45" i="3"/>
  <c r="AP46" i="3"/>
  <c r="BC46" i="3"/>
  <c r="BD46" i="3" s="1"/>
  <c r="BG46" i="3" s="1"/>
  <c r="BE46" i="3"/>
  <c r="AP47" i="3"/>
  <c r="BC47" i="3"/>
  <c r="BD47" i="3" s="1"/>
  <c r="BG47" i="3" s="1"/>
  <c r="BE47" i="3"/>
  <c r="AP48" i="3"/>
  <c r="BC48" i="3"/>
  <c r="BD48" i="3" s="1"/>
  <c r="BG48" i="3" s="1"/>
  <c r="BE48" i="3"/>
  <c r="BI49" i="3"/>
  <c r="AP49" i="3"/>
  <c r="BC49" i="3"/>
  <c r="BD49" i="3" s="1"/>
  <c r="BG49" i="3" s="1"/>
  <c r="BE49" i="3"/>
  <c r="AP50" i="3"/>
  <c r="BC50" i="3"/>
  <c r="BD50" i="3" s="1"/>
  <c r="BG50" i="3" s="1"/>
  <c r="BE50" i="3"/>
  <c r="AP51" i="3"/>
  <c r="BC51" i="3"/>
  <c r="BD51" i="3" s="1"/>
  <c r="BG51" i="3" s="1"/>
  <c r="BE51" i="3"/>
  <c r="AP52" i="3"/>
  <c r="BC52" i="3"/>
  <c r="BD52" i="3" s="1"/>
  <c r="BG52" i="3" s="1"/>
  <c r="BE52" i="3"/>
  <c r="BJ53" i="3"/>
  <c r="AP53" i="3"/>
  <c r="BC53" i="3"/>
  <c r="BD53" i="3" s="1"/>
  <c r="BG53" i="3" s="1"/>
  <c r="BE53" i="3"/>
  <c r="BI53" i="3"/>
  <c r="AP54" i="3"/>
  <c r="BC54" i="3"/>
  <c r="BD54" i="3" s="1"/>
  <c r="BG54" i="3" s="1"/>
  <c r="BE54" i="3"/>
  <c r="AP55" i="3"/>
  <c r="BC55" i="3"/>
  <c r="BD55" i="3" s="1"/>
  <c r="BG55" i="3" s="1"/>
  <c r="BE55" i="3"/>
  <c r="AP56" i="3"/>
  <c r="BC56" i="3"/>
  <c r="BD56" i="3" s="1"/>
  <c r="BG56" i="3" s="1"/>
  <c r="BE56" i="3"/>
  <c r="BI57" i="3"/>
  <c r="AP57" i="3"/>
  <c r="BC57" i="3"/>
  <c r="BD57" i="3" s="1"/>
  <c r="BG57" i="3" s="1"/>
  <c r="BE57" i="3"/>
  <c r="BI58" i="3"/>
  <c r="AP58" i="3"/>
  <c r="BC58" i="3"/>
  <c r="BD58" i="3" s="1"/>
  <c r="BG58" i="3" s="1"/>
  <c r="BE58" i="3"/>
  <c r="AP59" i="3"/>
  <c r="BC59" i="3"/>
  <c r="BD59" i="3" s="1"/>
  <c r="BG59" i="3" s="1"/>
  <c r="BE59" i="3"/>
  <c r="BI60" i="3"/>
  <c r="AP60" i="3"/>
  <c r="BC60" i="3"/>
  <c r="BD60" i="3" s="1"/>
  <c r="BG60" i="3" s="1"/>
  <c r="BE60" i="3"/>
  <c r="BJ61" i="3"/>
  <c r="AP61" i="3"/>
  <c r="BC61" i="3"/>
  <c r="BD61" i="3" s="1"/>
  <c r="BG61" i="3" s="1"/>
  <c r="BE61" i="3"/>
  <c r="AP62" i="3"/>
  <c r="BC62" i="3"/>
  <c r="BD62" i="3" s="1"/>
  <c r="BG62" i="3" s="1"/>
  <c r="BE62" i="3"/>
  <c r="AP63" i="3"/>
  <c r="BC63" i="3"/>
  <c r="BD63" i="3" s="1"/>
  <c r="BG63" i="3" s="1"/>
  <c r="BE63" i="3"/>
  <c r="AP64" i="3"/>
  <c r="BC64" i="3"/>
  <c r="BD64" i="3" s="1"/>
  <c r="BG64" i="3" s="1"/>
  <c r="BE64" i="3"/>
  <c r="BI65" i="3"/>
  <c r="AP65" i="3"/>
  <c r="BC65" i="3"/>
  <c r="BD65" i="3" s="1"/>
  <c r="BG65" i="3" s="1"/>
  <c r="BE65" i="3"/>
  <c r="AP66" i="3"/>
  <c r="BC66" i="3"/>
  <c r="BD66" i="3" s="1"/>
  <c r="BG66" i="3" s="1"/>
  <c r="BE66" i="3"/>
  <c r="AP67" i="3"/>
  <c r="BC67" i="3"/>
  <c r="BD67" i="3" s="1"/>
  <c r="BG67" i="3" s="1"/>
  <c r="BE67" i="3"/>
  <c r="AP68" i="3"/>
  <c r="BC68" i="3"/>
  <c r="BD68" i="3" s="1"/>
  <c r="BG68" i="3" s="1"/>
  <c r="BE68" i="3"/>
  <c r="BJ69" i="3"/>
  <c r="AP69" i="3"/>
  <c r="BC69" i="3"/>
  <c r="BD69" i="3" s="1"/>
  <c r="BG69" i="3" s="1"/>
  <c r="BE69" i="3"/>
  <c r="BI69" i="3"/>
  <c r="AP70" i="3"/>
  <c r="BC70" i="3"/>
  <c r="BD70" i="3" s="1"/>
  <c r="BG70" i="3" s="1"/>
  <c r="BE70" i="3"/>
  <c r="AP71" i="3"/>
  <c r="BC71" i="3"/>
  <c r="BD71" i="3" s="1"/>
  <c r="BG71" i="3" s="1"/>
  <c r="BE71" i="3"/>
  <c r="AP72" i="3"/>
  <c r="BC72" i="3"/>
  <c r="BD72" i="3" s="1"/>
  <c r="BG72" i="3" s="1"/>
  <c r="BE72" i="3"/>
  <c r="BI73" i="3"/>
  <c r="AP73" i="3"/>
  <c r="BC73" i="3"/>
  <c r="BD73" i="3" s="1"/>
  <c r="BG73" i="3" s="1"/>
  <c r="BE73" i="3"/>
  <c r="BI74" i="3"/>
  <c r="AP74" i="3"/>
  <c r="BC74" i="3"/>
  <c r="BD74" i="3" s="1"/>
  <c r="BG74" i="3" s="1"/>
  <c r="BE74" i="3"/>
  <c r="AP75" i="3"/>
  <c r="BC75" i="3"/>
  <c r="BD75" i="3" s="1"/>
  <c r="BG75" i="3" s="1"/>
  <c r="BE75" i="3"/>
  <c r="BI76" i="3"/>
  <c r="AP76" i="3"/>
  <c r="BC76" i="3"/>
  <c r="BD76" i="3" s="1"/>
  <c r="BG76" i="3" s="1"/>
  <c r="BE76" i="3"/>
  <c r="BJ77" i="3"/>
  <c r="AP77" i="3"/>
  <c r="BC77" i="3"/>
  <c r="BD77" i="3" s="1"/>
  <c r="BG77" i="3" s="1"/>
  <c r="BE77" i="3"/>
  <c r="AP78" i="3"/>
  <c r="BC78" i="3"/>
  <c r="BD78" i="3" s="1"/>
  <c r="BG78" i="3" s="1"/>
  <c r="BE78" i="3"/>
  <c r="AP79" i="3"/>
  <c r="BC79" i="3"/>
  <c r="BD79" i="3" s="1"/>
  <c r="BG79" i="3" s="1"/>
  <c r="BE79" i="3"/>
  <c r="AP80" i="3"/>
  <c r="BC80" i="3"/>
  <c r="BD80" i="3" s="1"/>
  <c r="BG80" i="3" s="1"/>
  <c r="BE80" i="3"/>
  <c r="BJ81" i="3"/>
  <c r="AP81" i="3"/>
  <c r="BC81" i="3"/>
  <c r="BD81" i="3" s="1"/>
  <c r="BG81" i="3" s="1"/>
  <c r="BE81" i="3"/>
  <c r="AP82" i="3"/>
  <c r="BC82" i="3"/>
  <c r="BD82" i="3" s="1"/>
  <c r="BG82" i="3" s="1"/>
  <c r="BE82" i="3"/>
  <c r="AP83" i="3"/>
  <c r="BC83" i="3"/>
  <c r="BD83" i="3" s="1"/>
  <c r="BG83" i="3" s="1"/>
  <c r="BE83" i="3"/>
  <c r="AP84" i="3"/>
  <c r="BC84" i="3"/>
  <c r="BD84" i="3" s="1"/>
  <c r="BG84" i="3" s="1"/>
  <c r="BE84" i="3"/>
  <c r="AP85" i="3"/>
  <c r="BC85" i="3"/>
  <c r="BD85" i="3" s="1"/>
  <c r="BG85" i="3" s="1"/>
  <c r="BE85" i="3"/>
  <c r="AP86" i="3"/>
  <c r="BC86" i="3"/>
  <c r="BD86" i="3" s="1"/>
  <c r="BG86" i="3" s="1"/>
  <c r="BE86" i="3"/>
  <c r="AP87" i="3"/>
  <c r="BC87" i="3"/>
  <c r="BD87" i="3" s="1"/>
  <c r="BG87" i="3" s="1"/>
  <c r="BE87" i="3"/>
  <c r="AP88" i="3"/>
  <c r="BC88" i="3"/>
  <c r="BD88" i="3" s="1"/>
  <c r="BG88" i="3" s="1"/>
  <c r="BE88" i="3"/>
  <c r="BJ89" i="3"/>
  <c r="AP89" i="3"/>
  <c r="BC89" i="3"/>
  <c r="BD89" i="3" s="1"/>
  <c r="BG89" i="3" s="1"/>
  <c r="BE89" i="3"/>
  <c r="BI90" i="3"/>
  <c r="AP90" i="3"/>
  <c r="BC90" i="3"/>
  <c r="BD90" i="3" s="1"/>
  <c r="BG90" i="3" s="1"/>
  <c r="BE90" i="3"/>
  <c r="BJ90" i="3"/>
  <c r="BI91" i="3"/>
  <c r="AP91" i="3"/>
  <c r="BC91" i="3"/>
  <c r="BD91" i="3" s="1"/>
  <c r="BG91" i="3" s="1"/>
  <c r="BE91" i="3"/>
  <c r="BJ91" i="3"/>
  <c r="AP92" i="3"/>
  <c r="BC92" i="3"/>
  <c r="BD92" i="3" s="1"/>
  <c r="BG92" i="3" s="1"/>
  <c r="BE92" i="3"/>
  <c r="AP93" i="3"/>
  <c r="BC93" i="3"/>
  <c r="BD93" i="3" s="1"/>
  <c r="BG93" i="3" s="1"/>
  <c r="BE93" i="3"/>
  <c r="AP94" i="3"/>
  <c r="BC94" i="3"/>
  <c r="BD94" i="3" s="1"/>
  <c r="BG94" i="3" s="1"/>
  <c r="BE94" i="3"/>
  <c r="BI95" i="3"/>
  <c r="AP95" i="3"/>
  <c r="BC95" i="3"/>
  <c r="BD95" i="3" s="1"/>
  <c r="BG95" i="3" s="1"/>
  <c r="BE95" i="3"/>
  <c r="AP96" i="3"/>
  <c r="BC96" i="3"/>
  <c r="BD96" i="3" s="1"/>
  <c r="BG96" i="3" s="1"/>
  <c r="BE96" i="3"/>
  <c r="BJ97" i="3"/>
  <c r="AP97" i="3"/>
  <c r="BC97" i="3"/>
  <c r="BD97" i="3" s="1"/>
  <c r="BG97" i="3" s="1"/>
  <c r="BE97" i="3"/>
  <c r="BI98" i="3"/>
  <c r="AP98" i="3"/>
  <c r="BC98" i="3"/>
  <c r="BD98" i="3" s="1"/>
  <c r="BG98" i="3" s="1"/>
  <c r="BE98" i="3"/>
  <c r="BJ98" i="3"/>
  <c r="BI99" i="3"/>
  <c r="AP99" i="3"/>
  <c r="BC99" i="3"/>
  <c r="BD99" i="3" s="1"/>
  <c r="BG99" i="3" s="1"/>
  <c r="BE99" i="3"/>
  <c r="AC100" i="3"/>
  <c r="AG100" i="3" s="1"/>
  <c r="BC100" i="3"/>
  <c r="BD100" i="3" s="1"/>
  <c r="BG100" i="3" s="1"/>
  <c r="BE100" i="3"/>
  <c r="AB101" i="3"/>
  <c r="AC101" i="3" s="1"/>
  <c r="AG101" i="3" s="1"/>
  <c r="BC101" i="3"/>
  <c r="BD101" i="3" s="1"/>
  <c r="BG101" i="3" s="1"/>
  <c r="BE101" i="3"/>
  <c r="AB102" i="3"/>
  <c r="AC102" i="3" s="1"/>
  <c r="AG102" i="3" s="1"/>
  <c r="AD102" i="3"/>
  <c r="BC102" i="3"/>
  <c r="BD102" i="3" s="1"/>
  <c r="BG102" i="3" s="1"/>
  <c r="BE102" i="3"/>
  <c r="AC103" i="3"/>
  <c r="AG103" i="3" s="1"/>
  <c r="AD103" i="3"/>
  <c r="BC103" i="3"/>
  <c r="BD103" i="3" s="1"/>
  <c r="BG103" i="3" s="1"/>
  <c r="BE103" i="3"/>
  <c r="AB104" i="3"/>
  <c r="AC104" i="3" s="1"/>
  <c r="AG104" i="3" s="1"/>
  <c r="AD104" i="3"/>
  <c r="BC104" i="3"/>
  <c r="BD104" i="3" s="1"/>
  <c r="BG104" i="3" s="1"/>
  <c r="BE104" i="3"/>
  <c r="AB105" i="3"/>
  <c r="AC105" i="3" s="1"/>
  <c r="AG105" i="3" s="1"/>
  <c r="AD105" i="3"/>
  <c r="BC105" i="3"/>
  <c r="BD105" i="3" s="1"/>
  <c r="BG105" i="3" s="1"/>
  <c r="BE105" i="3"/>
  <c r="AB106" i="3"/>
  <c r="AC106" i="3" s="1"/>
  <c r="AG106" i="3" s="1"/>
  <c r="AD106" i="3"/>
  <c r="BC106" i="3"/>
  <c r="BD106" i="3" s="1"/>
  <c r="BG106" i="3" s="1"/>
  <c r="BE106" i="3"/>
  <c r="AB107" i="3"/>
  <c r="AC107" i="3" s="1"/>
  <c r="AG107" i="3" s="1"/>
  <c r="AD107" i="3"/>
  <c r="BC107" i="3"/>
  <c r="BD107" i="3" s="1"/>
  <c r="BG107" i="3" s="1"/>
  <c r="BE107" i="3"/>
  <c r="AB108" i="3"/>
  <c r="AC108" i="3" s="1"/>
  <c r="AG108" i="3" s="1"/>
  <c r="AD108" i="3"/>
  <c r="BC108" i="3"/>
  <c r="BD108" i="3" s="1"/>
  <c r="BG108" i="3" s="1"/>
  <c r="BE108" i="3"/>
  <c r="AB109" i="3"/>
  <c r="AC109" i="3" s="1"/>
  <c r="AG109" i="3" s="1"/>
  <c r="BI109" i="3" s="1"/>
  <c r="AD109" i="3"/>
  <c r="BC109" i="3"/>
  <c r="BD109" i="3" s="1"/>
  <c r="BG109" i="3" s="1"/>
  <c r="BE109" i="3"/>
  <c r="AB110" i="3"/>
  <c r="AC110" i="3" s="1"/>
  <c r="AG110" i="3" s="1"/>
  <c r="BI110" i="3" s="1"/>
  <c r="AD110" i="3"/>
  <c r="BC110" i="3"/>
  <c r="BD110" i="3" s="1"/>
  <c r="BG110" i="3" s="1"/>
  <c r="BE110" i="3"/>
  <c r="AK111" i="3"/>
  <c r="AL111" i="3" s="1"/>
  <c r="AP111" i="3" s="1"/>
  <c r="AM111" i="3"/>
  <c r="BC111" i="3"/>
  <c r="BD111" i="3" s="1"/>
  <c r="BG111" i="3" s="1"/>
  <c r="BE111" i="3"/>
  <c r="AG112" i="3"/>
  <c r="BI112" i="3" s="1"/>
  <c r="AK112" i="3"/>
  <c r="AL112" i="3" s="1"/>
  <c r="AP112" i="3" s="1"/>
  <c r="AM112" i="3"/>
  <c r="BC112" i="3"/>
  <c r="BD112" i="3" s="1"/>
  <c r="BG112" i="3" s="1"/>
  <c r="BE112" i="3"/>
  <c r="AG113" i="3"/>
  <c r="AK113" i="3"/>
  <c r="AL113" i="3" s="1"/>
  <c r="AP113" i="3" s="1"/>
  <c r="AM113" i="3"/>
  <c r="BC113" i="3"/>
  <c r="BD113" i="3" s="1"/>
  <c r="BG113" i="3" s="1"/>
  <c r="BE113" i="3"/>
  <c r="AG114" i="3"/>
  <c r="AK114" i="3"/>
  <c r="AL114" i="3" s="1"/>
  <c r="AP114" i="3" s="1"/>
  <c r="AM114" i="3"/>
  <c r="BC114" i="3"/>
  <c r="BD114" i="3" s="1"/>
  <c r="BG114" i="3" s="1"/>
  <c r="BE114" i="3"/>
  <c r="AK115" i="3"/>
  <c r="AL115" i="3" s="1"/>
  <c r="AP115" i="3" s="1"/>
  <c r="AM115" i="3"/>
  <c r="BC115" i="3"/>
  <c r="BD115" i="3" s="1"/>
  <c r="BG115" i="3" s="1"/>
  <c r="BE115" i="3"/>
  <c r="AG116" i="3"/>
  <c r="AK116" i="3"/>
  <c r="AL116" i="3" s="1"/>
  <c r="AP116" i="3" s="1"/>
  <c r="AM116" i="3"/>
  <c r="BC116" i="3"/>
  <c r="BD116" i="3" s="1"/>
  <c r="BG116" i="3" s="1"/>
  <c r="BE116" i="3"/>
  <c r="AC127" i="3"/>
  <c r="AG127" i="3" s="1"/>
  <c r="BJ127" i="3" s="1"/>
  <c r="BC127" i="3"/>
  <c r="BD127" i="3" s="1"/>
  <c r="BG127" i="3" s="1"/>
  <c r="BE127" i="3"/>
  <c r="AB128" i="3"/>
  <c r="AC128" i="3" s="1"/>
  <c r="BC128" i="3"/>
  <c r="BD128" i="3" s="1"/>
  <c r="BG128" i="3" s="1"/>
  <c r="BE128" i="3"/>
  <c r="AB129" i="3"/>
  <c r="AC129" i="3" s="1"/>
  <c r="BC129" i="3"/>
  <c r="BD129" i="3" s="1"/>
  <c r="BG129" i="3" s="1"/>
  <c r="BE129" i="3"/>
  <c r="AB130" i="3"/>
  <c r="AC130" i="3" s="1"/>
  <c r="AG130" i="3" s="1"/>
  <c r="BI130" i="3" s="1"/>
  <c r="BC130" i="3"/>
  <c r="BD130" i="3" s="1"/>
  <c r="BG130" i="3" s="1"/>
  <c r="BE130" i="3"/>
  <c r="AB131" i="3"/>
  <c r="AC131" i="3" s="1"/>
  <c r="AG131" i="3" s="1"/>
  <c r="BC131" i="3"/>
  <c r="BD131" i="3" s="1"/>
  <c r="BG131" i="3" s="1"/>
  <c r="BE131" i="3"/>
  <c r="AB132" i="3"/>
  <c r="AC132" i="3" s="1"/>
  <c r="BC132" i="3"/>
  <c r="BD132" i="3" s="1"/>
  <c r="BG132" i="3" s="1"/>
  <c r="BE132" i="3"/>
  <c r="AC133" i="3"/>
  <c r="AG133" i="3" s="1"/>
  <c r="BI133" i="3" s="1"/>
  <c r="BC133" i="3"/>
  <c r="BD133" i="3" s="1"/>
  <c r="BG133" i="3" s="1"/>
  <c r="BE133" i="3"/>
  <c r="AG134" i="3"/>
  <c r="AK134" i="3"/>
  <c r="AL134" i="3" s="1"/>
  <c r="AP134" i="3" s="1"/>
  <c r="BC134" i="3"/>
  <c r="BD134" i="3" s="1"/>
  <c r="BG134" i="3" s="1"/>
  <c r="BE134" i="3"/>
  <c r="AG135" i="3"/>
  <c r="AK135" i="3"/>
  <c r="AL135" i="3" s="1"/>
  <c r="AP135" i="3" s="1"/>
  <c r="BC135" i="3"/>
  <c r="BD135" i="3" s="1"/>
  <c r="BG135" i="3" s="1"/>
  <c r="BE135" i="3"/>
  <c r="AG136" i="3"/>
  <c r="AK136" i="3"/>
  <c r="AL136" i="3" s="1"/>
  <c r="AP136" i="3" s="1"/>
  <c r="BC136" i="3"/>
  <c r="BD136" i="3" s="1"/>
  <c r="BG136" i="3" s="1"/>
  <c r="BE136" i="3"/>
  <c r="AG137" i="3"/>
  <c r="AK137" i="3"/>
  <c r="AL137" i="3" s="1"/>
  <c r="AP137" i="3" s="1"/>
  <c r="BC137" i="3"/>
  <c r="BD137" i="3" s="1"/>
  <c r="BG137" i="3" s="1"/>
  <c r="BE137" i="3"/>
  <c r="AG138" i="3"/>
  <c r="BI138" i="3" s="1"/>
  <c r="BC138" i="3"/>
  <c r="BD138" i="3" s="1"/>
  <c r="BG138" i="3" s="1"/>
  <c r="BE138" i="3"/>
  <c r="AG139" i="3"/>
  <c r="BJ139" i="3" s="1"/>
  <c r="BC139" i="3"/>
  <c r="BD139" i="3" s="1"/>
  <c r="BG139" i="3" s="1"/>
  <c r="BE139" i="3"/>
  <c r="AG140" i="3"/>
  <c r="BC140" i="3"/>
  <c r="BD140" i="3" s="1"/>
  <c r="BG140" i="3" s="1"/>
  <c r="BE140" i="3"/>
  <c r="AG141" i="3"/>
  <c r="BI141" i="3" s="1"/>
  <c r="BC141" i="3"/>
  <c r="BD141" i="3" s="1"/>
  <c r="BG141" i="3" s="1"/>
  <c r="BE141" i="3"/>
  <c r="AB142" i="3"/>
  <c r="AC142" i="3" s="1"/>
  <c r="AG142" i="3" s="1"/>
  <c r="AD142" i="3"/>
  <c r="BC142" i="3"/>
  <c r="BD142" i="3" s="1"/>
  <c r="BG142" i="3" s="1"/>
  <c r="BE142" i="3"/>
  <c r="AB143" i="3"/>
  <c r="AC143" i="3" s="1"/>
  <c r="AG143" i="3" s="1"/>
  <c r="AD143" i="3"/>
  <c r="BC143" i="3"/>
  <c r="BD143" i="3" s="1"/>
  <c r="BG143" i="3" s="1"/>
  <c r="BE143" i="3"/>
  <c r="AB144" i="3"/>
  <c r="AC144" i="3" s="1"/>
  <c r="AG144" i="3" s="1"/>
  <c r="AD144" i="3"/>
  <c r="BC144" i="3"/>
  <c r="BD144" i="3" s="1"/>
  <c r="BG144" i="3" s="1"/>
  <c r="BE144" i="3"/>
  <c r="AB145" i="3"/>
  <c r="AC145" i="3" s="1"/>
  <c r="AG145" i="3" s="1"/>
  <c r="AD145" i="3"/>
  <c r="BC145" i="3"/>
  <c r="BD145" i="3" s="1"/>
  <c r="BG145" i="3" s="1"/>
  <c r="BE145" i="3"/>
  <c r="AB146" i="3"/>
  <c r="AC146" i="3" s="1"/>
  <c r="AG146" i="3" s="1"/>
  <c r="BI146" i="3" s="1"/>
  <c r="AD146" i="3"/>
  <c r="BC146" i="3"/>
  <c r="BD146" i="3" s="1"/>
  <c r="BG146" i="3" s="1"/>
  <c r="BE146" i="3"/>
  <c r="AB147" i="3"/>
  <c r="AC147" i="3" s="1"/>
  <c r="AG147" i="3" s="1"/>
  <c r="AD147" i="3"/>
  <c r="BC147" i="3"/>
  <c r="BD147" i="3" s="1"/>
  <c r="BG147" i="3" s="1"/>
  <c r="BE147" i="3"/>
  <c r="AB148" i="3"/>
  <c r="AC148" i="3" s="1"/>
  <c r="AG148" i="3" s="1"/>
  <c r="BI148" i="3" s="1"/>
  <c r="AD148" i="3"/>
  <c r="BC148" i="3"/>
  <c r="BD148" i="3" s="1"/>
  <c r="BG148" i="3" s="1"/>
  <c r="BE148" i="3"/>
  <c r="AB149" i="3"/>
  <c r="AC149" i="3" s="1"/>
  <c r="AG149" i="3" s="1"/>
  <c r="BI149" i="3" s="1"/>
  <c r="AD149" i="3"/>
  <c r="BC149" i="3"/>
  <c r="BD149" i="3" s="1"/>
  <c r="BG149" i="3" s="1"/>
  <c r="BE149" i="3"/>
  <c r="BE18" i="3"/>
  <c r="BC18" i="3"/>
  <c r="BD18" i="3" s="1"/>
  <c r="BG18" i="3" s="1"/>
  <c r="AD18" i="3"/>
  <c r="AB18" i="3"/>
  <c r="AC18" i="3" s="1"/>
  <c r="AG18" i="3" s="1"/>
  <c r="BI18" i="3" s="1"/>
  <c r="AM137" i="3" l="1"/>
  <c r="AM22" i="3"/>
  <c r="AM135" i="3"/>
  <c r="AM136" i="3"/>
  <c r="AM134" i="3"/>
  <c r="BI106" i="3"/>
  <c r="BJ106" i="3"/>
  <c r="BI107" i="3"/>
  <c r="BI71" i="3"/>
  <c r="BJ71" i="3"/>
  <c r="BI54" i="3"/>
  <c r="BJ54" i="3"/>
  <c r="BI39" i="3"/>
  <c r="BJ39" i="3"/>
  <c r="BI38" i="3"/>
  <c r="BJ38" i="3"/>
  <c r="BI55" i="3"/>
  <c r="BJ55" i="3"/>
  <c r="BI82" i="3"/>
  <c r="BJ82" i="3"/>
  <c r="AG132" i="3"/>
  <c r="BI132" i="3" s="1"/>
  <c r="AD132" i="3"/>
  <c r="AG19" i="3"/>
  <c r="BI19" i="3" s="1"/>
  <c r="AD19" i="3"/>
  <c r="BI83" i="3"/>
  <c r="BJ83" i="3"/>
  <c r="AG115" i="3"/>
  <c r="BI70" i="3"/>
  <c r="BJ70" i="3"/>
  <c r="AD20" i="3"/>
  <c r="BJ73" i="3"/>
  <c r="BJ41" i="3"/>
  <c r="BJ28" i="3"/>
  <c r="AD130" i="3"/>
  <c r="BJ130" i="3"/>
  <c r="BJ18" i="3"/>
  <c r="AD101" i="3"/>
  <c r="BJ57" i="3"/>
  <c r="BJ26" i="3"/>
  <c r="BJ141" i="3"/>
  <c r="BJ133" i="3"/>
  <c r="AD133" i="3"/>
  <c r="AD131" i="3"/>
  <c r="AG129" i="3"/>
  <c r="BI129" i="3" s="1"/>
  <c r="AD129" i="3"/>
  <c r="AG128" i="3"/>
  <c r="BI128" i="3" s="1"/>
  <c r="AD128" i="3"/>
  <c r="AD127" i="3"/>
  <c r="BJ138" i="3"/>
  <c r="AG111" i="3"/>
  <c r="AD100" i="3"/>
  <c r="AD22" i="3"/>
  <c r="AG21" i="3"/>
  <c r="BI21" i="3" s="1"/>
  <c r="BI68" i="3"/>
  <c r="BJ68" i="3"/>
  <c r="BI66" i="3"/>
  <c r="BJ66" i="3"/>
  <c r="BI52" i="3"/>
  <c r="BJ52" i="3"/>
  <c r="BI50" i="3"/>
  <c r="BJ50" i="3"/>
  <c r="BI35" i="3"/>
  <c r="BJ35" i="3"/>
  <c r="BI86" i="3"/>
  <c r="BJ86" i="3"/>
  <c r="BI136" i="3"/>
  <c r="BJ136" i="3"/>
  <c r="BI102" i="3"/>
  <c r="BI94" i="3"/>
  <c r="BJ94" i="3"/>
  <c r="BI78" i="3"/>
  <c r="BJ78" i="3"/>
  <c r="BI62" i="3"/>
  <c r="BJ62" i="3"/>
  <c r="BI46" i="3"/>
  <c r="BJ46" i="3"/>
  <c r="BI31" i="3"/>
  <c r="BJ31" i="3"/>
  <c r="BI135" i="3"/>
  <c r="BJ135" i="3"/>
  <c r="BI127" i="3"/>
  <c r="BJ105" i="3"/>
  <c r="BI105" i="3"/>
  <c r="BI103" i="3"/>
  <c r="BJ103" i="3"/>
  <c r="BI87" i="3"/>
  <c r="BJ87" i="3"/>
  <c r="BI77" i="3"/>
  <c r="BI61" i="3"/>
  <c r="BI45" i="3"/>
  <c r="BI97" i="3"/>
  <c r="BJ95" i="3"/>
  <c r="BJ74" i="3"/>
  <c r="BJ58" i="3"/>
  <c r="BJ42" i="3"/>
  <c r="BI144" i="3"/>
  <c r="BI143" i="3"/>
  <c r="BI113" i="3"/>
  <c r="BJ79" i="3"/>
  <c r="BI79" i="3"/>
  <c r="BJ63" i="3"/>
  <c r="BI63" i="3"/>
  <c r="BJ47" i="3"/>
  <c r="BI47" i="3"/>
  <c r="BJ32" i="3"/>
  <c r="BI32" i="3"/>
  <c r="BJ131" i="3"/>
  <c r="BI131" i="3"/>
  <c r="BI134" i="3"/>
  <c r="BJ134" i="3"/>
  <c r="BI100" i="3"/>
  <c r="BJ99" i="3"/>
  <c r="BI22" i="3"/>
  <c r="BI80" i="3"/>
  <c r="BJ80" i="3"/>
  <c r="BI72" i="3"/>
  <c r="BJ72" i="3"/>
  <c r="BJ65" i="3"/>
  <c r="BI64" i="3"/>
  <c r="BJ64" i="3"/>
  <c r="BI56" i="3"/>
  <c r="BJ56" i="3"/>
  <c r="BJ49" i="3"/>
  <c r="BI48" i="3"/>
  <c r="BJ48" i="3"/>
  <c r="BI40" i="3"/>
  <c r="BJ40" i="3"/>
  <c r="BJ34" i="3"/>
  <c r="BI33" i="3"/>
  <c r="BJ33" i="3"/>
  <c r="BJ109" i="3"/>
  <c r="BI88" i="3"/>
  <c r="BJ88" i="3"/>
  <c r="BJ76" i="3"/>
  <c r="BJ60" i="3"/>
  <c r="BJ44" i="3"/>
  <c r="BI29" i="3"/>
  <c r="BJ29" i="3"/>
  <c r="BI142" i="3"/>
  <c r="BI139" i="3"/>
  <c r="BI137" i="3"/>
  <c r="BJ137" i="3"/>
  <c r="BI114" i="3"/>
  <c r="BI108" i="3"/>
  <c r="BI96" i="3"/>
  <c r="BJ96" i="3"/>
  <c r="BI85" i="3"/>
  <c r="BJ85" i="3"/>
  <c r="BI75" i="3"/>
  <c r="BJ75" i="3"/>
  <c r="BI67" i="3"/>
  <c r="BJ67" i="3"/>
  <c r="BI59" i="3"/>
  <c r="BJ59" i="3"/>
  <c r="BI51" i="3"/>
  <c r="BJ51" i="3"/>
  <c r="BI43" i="3"/>
  <c r="BJ43" i="3"/>
  <c r="BI36" i="3"/>
  <c r="BJ36" i="3"/>
  <c r="BI24" i="3"/>
  <c r="BJ20" i="3"/>
  <c r="BI147" i="3"/>
  <c r="BI145" i="3"/>
  <c r="BI104" i="3"/>
  <c r="BJ104" i="3"/>
  <c r="BI93" i="3"/>
  <c r="BJ93" i="3"/>
  <c r="BI84" i="3"/>
  <c r="BJ84" i="3"/>
  <c r="BI81" i="3"/>
  <c r="BI140" i="3"/>
  <c r="BJ140" i="3"/>
  <c r="BI116" i="3"/>
  <c r="BI101" i="3"/>
  <c r="BI92" i="3"/>
  <c r="BJ92" i="3"/>
  <c r="BI89" i="3"/>
  <c r="BJ30" i="3"/>
  <c r="BI30" i="3"/>
  <c r="BI25" i="3"/>
  <c r="BJ25" i="3"/>
  <c r="BI27" i="3"/>
  <c r="BJ27" i="3"/>
  <c r="BI23" i="3"/>
  <c r="BJ23" i="3"/>
  <c r="BJ21" i="3" l="1"/>
  <c r="BI111" i="3"/>
  <c r="BJ19" i="3"/>
  <c r="BJ132" i="3"/>
  <c r="BJ128" i="3"/>
  <c r="BI115" i="3"/>
  <c r="BJ129" i="3"/>
  <c r="AB17" i="3"/>
  <c r="AC17" i="3" s="1"/>
  <c r="AD16" i="3"/>
  <c r="AB16" i="3"/>
  <c r="AC16" i="3" s="1"/>
  <c r="AG16" i="3" s="1"/>
  <c r="BJ16" i="3" s="1"/>
  <c r="AD15" i="3"/>
  <c r="AB15" i="3"/>
  <c r="AC15" i="3" s="1"/>
  <c r="AG15" i="3" s="1"/>
  <c r="BJ15" i="3" s="1"/>
  <c r="AB14" i="3"/>
  <c r="AC14" i="3" s="1"/>
  <c r="AB12" i="3"/>
  <c r="AC12" i="3" s="1"/>
  <c r="AB11" i="3"/>
  <c r="AC11" i="3" s="1"/>
  <c r="AB10" i="3"/>
  <c r="AC10" i="3" s="1"/>
  <c r="AB9" i="3"/>
  <c r="AC9" i="3" s="1"/>
  <c r="AB8" i="3"/>
  <c r="AC8" i="3" s="1"/>
  <c r="AB7" i="3"/>
  <c r="AC7" i="3" s="1"/>
  <c r="AB6" i="3"/>
  <c r="AC6" i="3" s="1"/>
  <c r="AB5" i="3"/>
  <c r="AC5" i="3" s="1"/>
  <c r="AD7" i="3" l="1"/>
  <c r="AG7" i="3"/>
  <c r="BJ7" i="3" s="1"/>
  <c r="AD11" i="3"/>
  <c r="AG11" i="3"/>
  <c r="BJ11" i="3" s="1"/>
  <c r="AD17" i="3"/>
  <c r="AG17" i="3"/>
  <c r="BJ17" i="3" s="1"/>
  <c r="AD8" i="3"/>
  <c r="AG8" i="3"/>
  <c r="AD12" i="3"/>
  <c r="AG12" i="3"/>
  <c r="BJ12" i="3" s="1"/>
  <c r="AD5" i="3"/>
  <c r="AG5" i="3"/>
  <c r="BJ5" i="3" s="1"/>
  <c r="AD9" i="3"/>
  <c r="AG9" i="3"/>
  <c r="BJ9" i="3" s="1"/>
  <c r="AD6" i="3"/>
  <c r="AG6" i="3"/>
  <c r="BJ6" i="3" s="1"/>
  <c r="AD10" i="3"/>
  <c r="AG10" i="3"/>
  <c r="BJ10" i="3" s="1"/>
  <c r="AD14" i="3"/>
  <c r="AG14" i="3"/>
  <c r="BJ14" i="3" s="1"/>
  <c r="O102" i="3" l="1"/>
  <c r="M27" i="6" l="1"/>
  <c r="L27" i="6"/>
  <c r="K27" i="6"/>
  <c r="D25" i="6"/>
  <c r="O133" i="3"/>
  <c r="O132" i="3"/>
  <c r="O131" i="3"/>
  <c r="O130" i="3"/>
  <c r="O129" i="3"/>
  <c r="O128" i="3"/>
  <c r="O127" i="3"/>
  <c r="O116" i="3"/>
  <c r="O115" i="3"/>
  <c r="O114" i="3"/>
  <c r="O113" i="3"/>
  <c r="O112" i="3"/>
  <c r="O111" i="3"/>
  <c r="O101" i="3"/>
  <c r="O100" i="3"/>
  <c r="O22" i="3"/>
  <c r="O21" i="3"/>
  <c r="O20" i="3"/>
  <c r="O19" i="3"/>
  <c r="O18" i="3"/>
  <c r="O17" i="3"/>
  <c r="O16" i="3"/>
  <c r="O15" i="3"/>
  <c r="O14" i="3"/>
  <c r="O12" i="3"/>
  <c r="O11" i="3"/>
  <c r="O10" i="3"/>
  <c r="O9" i="3"/>
  <c r="O8" i="3"/>
  <c r="O7" i="3"/>
  <c r="O6" i="3"/>
  <c r="O5" i="3"/>
  <c r="AV5" i="3"/>
  <c r="AM5" i="3" l="1"/>
  <c r="BC6" i="3" l="1"/>
  <c r="BD6" i="3" s="1"/>
  <c r="BE6" i="3" s="1"/>
  <c r="AT6" i="3"/>
  <c r="AU6" i="3" s="1"/>
  <c r="AV6" i="3" s="1"/>
  <c r="AK6" i="3"/>
  <c r="AL6" i="3" s="1"/>
  <c r="AM6" i="3" s="1"/>
  <c r="AK5" i="3"/>
  <c r="BH6" i="3" l="1"/>
  <c r="AU5" i="3" l="1"/>
  <c r="BC5" i="3"/>
  <c r="BD5" i="3" s="1"/>
  <c r="BE5" i="3" s="1"/>
  <c r="BH5" i="3" s="1"/>
  <c r="AL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AN5" authorId="0" shapeId="0" xr:uid="{76C94ED9-791E-4ECF-B52A-5081C758A37C}">
      <text>
        <r>
          <rPr>
            <sz val="9"/>
            <color indexed="81"/>
            <rFont val="Tahoma"/>
            <family val="2"/>
          </rPr>
          <t xml:space="preserve">Verifiar modificación de fechas de ejecución de acuerdo a seguimiento a 31 de marzo de 202, por parte de la Oficina de Control Interno
</t>
        </r>
      </text>
    </comment>
    <comment ref="AN6" authorId="0" shapeId="0" xr:uid="{EE25E3A6-40F2-430C-A2F7-13C46069DBAA}">
      <text>
        <r>
          <rPr>
            <sz val="9"/>
            <color indexed="81"/>
            <rFont val="Tahoma"/>
            <family val="2"/>
          </rPr>
          <t>Verifiar modificación de fechas de ejecución de acuerdo a seguimiento a 31 de marzo de 202, por parte de la Oficina de Control Interno</t>
        </r>
        <r>
          <rPr>
            <sz val="9"/>
            <color indexed="81"/>
            <rFont val="Tahoma"/>
            <family val="2"/>
          </rPr>
          <t xml:space="preserve">
</t>
        </r>
      </text>
    </comment>
    <comment ref="AI7" authorId="0" shapeId="0" xr:uid="{6D9229C8-ABB9-47B4-9CC2-9158F8F912E5}">
      <text>
        <r>
          <rPr>
            <sz val="9"/>
            <color indexed="81"/>
            <rFont val="Tahoma"/>
            <family val="2"/>
          </rPr>
          <t>Verifiar modificación de fechas de ejecución de acuerdo a seguimiento a 31 de marzo de 202, por parte de la Oficina de Control Interno</t>
        </r>
      </text>
    </comment>
    <comment ref="AI8" authorId="0" shapeId="0" xr:uid="{419C49D3-CDA9-43F5-8446-08F918BF57D9}">
      <text>
        <r>
          <rPr>
            <sz val="9"/>
            <color indexed="81"/>
            <rFont val="Tahoma"/>
            <family val="2"/>
          </rPr>
          <t xml:space="preserve">Verifiar modificación de fechas de ejecución de acuerdo a seguimiento a 31 de marzo de 202, por parte de la Oficina de Control Interno
</t>
        </r>
      </text>
    </comment>
    <comment ref="K23" authorId="0" shapeId="0" xr:uid="{D949140B-0843-4AE8-BABE-6DCB891FD75C}">
      <text>
        <r>
          <rPr>
            <sz val="9"/>
            <color indexed="81"/>
            <rFont val="Tahoma"/>
            <family val="2"/>
          </rPr>
          <t>Si sra se realizo una reunion en el que se contextualizo que se debe elaborar este instrumento para tomarlo como base para el desarrollo del SIGA
y debe leaborarse por parte del proceso de gestión documental con acompañamiento del Área de Sisitemas</t>
        </r>
      </text>
    </comment>
  </commentList>
</comments>
</file>

<file path=xl/sharedStrings.xml><?xml version="1.0" encoding="utf-8"?>
<sst xmlns="http://schemas.openxmlformats.org/spreadsheetml/2006/main" count="3673" uniqueCount="1189">
  <si>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</si>
  <si>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</si>
  <si>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</si>
  <si>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</si>
  <si>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</si>
  <si>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</si>
  <si>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</si>
  <si>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</si>
  <si>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</si>
  <si>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</si>
  <si>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</si>
  <si>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</si>
  <si>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</si>
  <si>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</si>
  <si>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</si>
  <si>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</si>
  <si>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</si>
  <si>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</si>
  <si>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</si>
  <si>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</si>
  <si>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</si>
  <si>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</si>
  <si>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</si>
  <si>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</si>
  <si>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</si>
  <si>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</si>
  <si>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</si>
  <si>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</si>
  <si>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</si>
  <si>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</si>
  <si>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</si>
  <si>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</si>
  <si>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</si>
  <si>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</si>
  <si>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</si>
  <si>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</si>
  <si>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</si>
  <si>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</si>
  <si>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</si>
  <si>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</si>
  <si>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</si>
  <si>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</si>
  <si>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</si>
  <si>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</si>
  <si>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</si>
  <si>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</si>
  <si>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</si>
  <si>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</si>
  <si>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</si>
  <si>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</si>
  <si>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</si>
  <si>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</si>
  <si>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</si>
  <si>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</si>
  <si>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</si>
  <si>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</si>
  <si>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</si>
  <si>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</si>
  <si>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</si>
  <si>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</si>
  <si>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</si>
  <si>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</si>
  <si>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</si>
  <si>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</si>
  <si>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</si>
  <si>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</si>
  <si>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</si>
  <si>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</si>
  <si>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Unidad de Medida</t>
  </si>
  <si>
    <t>Cantidad Unidad de Medida</t>
  </si>
  <si>
    <t>2. 25% avance en ejecución de la meta</t>
  </si>
  <si>
    <t>3. 50% avance en ejecución de la meta</t>
  </si>
  <si>
    <t>4. 75% avance en ejecución de la meta</t>
  </si>
  <si>
    <t>4. 100% avance en ejecución de la meta</t>
  </si>
  <si>
    <t>2. Fecha seguimiento</t>
  </si>
  <si>
    <t xml:space="preserve"> SEGUNDO SEGUIMIENTO DE 2021</t>
  </si>
  <si>
    <t xml:space="preserve"> TERCER SEGUIMIENTO DE 2021</t>
  </si>
  <si>
    <t>Auditor que valida cumplimiento a la acción</t>
  </si>
  <si>
    <t xml:space="preserve"> CUARTO SEGUIMIENTO DE 2021</t>
  </si>
  <si>
    <t>PRIMER SEGUIMIENTO DE 2021</t>
  </si>
  <si>
    <t>Modificación Fecha de Terminanción</t>
  </si>
  <si>
    <t>Origen Interno</t>
  </si>
  <si>
    <t xml:space="preserve">GESTIÓN CONTRATACTUAL 2018                      PROCESO: BIENES Y SERVICIOS   </t>
  </si>
  <si>
    <t>GESTIÓN JURÍDICA</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</si>
  <si>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</si>
  <si>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 xml:space="preserve">Falta de precisión en el artículo correspondiente a las vigencias y a las normas derogadas </t>
  </si>
  <si>
    <t>Revisar, analizar y modificar el  Manual de Contratación en la parte pertinente a la vigencia y derogatoria expresa de disposiciones no vigentes</t>
  </si>
  <si>
    <t>Modificación al Manual de contratación</t>
  </si>
  <si>
    <t>Correctiva</t>
  </si>
  <si>
    <t>Secretaria General</t>
  </si>
  <si>
    <t>Revisado el Manual de Contratación y sus Normas complementarias, se plantean observaciones en relación con diferentes aspectos, ver  detalle numeral 3 observación N°1</t>
  </si>
  <si>
    <t>Revisar, analizar y ajustar en lo pertinente el Manual de Contratación de acuerdo a las observaciones efectuadas por la OCI y respuestas dada por la Secretaría General</t>
  </si>
  <si>
    <t>Ausencia de proceso unificado para la gestión contractual; ver detalle en observación N°2</t>
  </si>
  <si>
    <t>Dentro de la Estructura de la Empresa no está contemplado un proceso de Gestión Contractual, ni un área independiente que lo contenga. Obedece  a un proceso institucional transversal</t>
  </si>
  <si>
    <t>Realizar reunión con el área de Planeación y analizar la viabiliad de elaborar un proceso unificado de gestión contractual que se incorpore a la estructura de la Lotería</t>
  </si>
  <si>
    <t>Acta Reunión con Planeación.</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</si>
  <si>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</si>
  <si>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</si>
  <si>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</si>
  <si>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</si>
  <si>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</si>
  <si>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Ausencia de lineamientos para idenficaciòn de riesgos en materia de contratación</t>
  </si>
  <si>
    <t>Establecer los lineamientos a travès de un instructivo para la definición de riesgos en la actividad contractual</t>
  </si>
  <si>
    <r>
      <rPr>
        <sz val="9"/>
        <color indexed="10"/>
        <rFont val="Arial"/>
        <family val="2"/>
      </rPr>
      <t>Proyecto de Instructivo</t>
    </r>
    <r>
      <rPr>
        <sz val="9"/>
        <color indexed="8"/>
        <rFont val="Arial"/>
        <family val="2"/>
      </rPr>
      <t xml:space="preserve"> que establezcan los lineamientos para la definición de riesgos en la actividad contractual</t>
    </r>
  </si>
  <si>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</si>
  <si>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</si>
  <si>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</si>
  <si>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</si>
  <si>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</si>
  <si>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</si>
  <si>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</si>
  <si>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</si>
  <si>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1. Directriz y/o modificación del Manual de Contratación
2. Circular Interna</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</si>
  <si>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</si>
  <si>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Debilidad en el cumplimiento de los principios de planeación de la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</si>
  <si>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</si>
  <si>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r>
      <t xml:space="preserve">1. Modificación al Manual de Contratación. </t>
    </r>
    <r>
      <rPr>
        <sz val="9"/>
        <color indexed="10"/>
        <rFont val="Arial"/>
        <family val="2"/>
      </rPr>
      <t>2. Capacitación</t>
    </r>
    <r>
      <rPr>
        <sz val="9"/>
        <color indexed="8"/>
        <rFont val="Arial"/>
        <family val="2"/>
      </rPr>
      <t xml:space="preserve"> </t>
    </r>
  </si>
  <si>
    <t>Se identifican vacíos y falta de consistencia y homogeneidad en cuanto a  la organización de los expedientes.</t>
  </si>
  <si>
    <t>Ausencia de criterios para la organización de expedientes contractuales.</t>
  </si>
  <si>
    <t>Realizar reunión con el área que tenga a cargo la Gestión Documental, con el fin de establecer los criterios para la organización de los expedientes contractuales.</t>
  </si>
  <si>
    <t xml:space="preserve">Acta de reunión en la que conste los criterios para la organización del Expediente contractual. Y actualización de formato de lista de chequeo del expediente contractual </t>
  </si>
  <si>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</si>
  <si>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</si>
  <si>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</si>
  <si>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</si>
  <si>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</si>
  <si>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</si>
  <si>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t>Planeación , Secretaria General , Gerencia  y el  Comité Institucional de Gestión y Desempeño</t>
  </si>
  <si>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</si>
  <si>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</si>
  <si>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</si>
  <si>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</si>
  <si>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Secretaria General ,  Gerencia  y el  Comité Institucional de Gestión y Desempeño</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</si>
  <si>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</si>
  <si>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</si>
  <si>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</si>
  <si>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</si>
  <si>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</si>
  <si>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</si>
  <si>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</si>
  <si>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Unidad de Bienes y Servicios</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</si>
  <si>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</si>
  <si>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</si>
  <si>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</si>
  <si>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</si>
  <si>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</si>
  <si>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</si>
  <si>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</si>
  <si>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</si>
  <si>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</si>
  <si>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</si>
  <si>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</si>
  <si>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a) comunicaciones enviadas / comunicaciones requeridas
b)  cotización presentada  / cotización requeridas
c)  requerimientos realizados / requerimientos requeridos</t>
  </si>
  <si>
    <t>AUDITORÍA UNIDAD DE TALENTO HUMANO 2016    GESTIÓN DE TALENTO HUMAN</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</si>
  <si>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</si>
  <si>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</si>
  <si>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</si>
  <si>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</si>
  <si>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</si>
  <si>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</si>
  <si>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</si>
  <si>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No se cuenta con el personal que tenga el perfil definido normativamente, para adelantar el diseño e implementación del SG-SST</t>
  </si>
  <si>
    <t>Realizar el proceso para contratar la prestación de sevicios para el diseño e implementación del SG-SST, con una persona natural o jurídica, que cumpla con el perifil y los requisitos definidos en la norma para tal efecto</t>
  </si>
  <si>
    <r>
      <t xml:space="preserve">Estándares mínimos Resolución 1111 de 2017
</t>
    </r>
    <r>
      <rPr>
        <sz val="9"/>
        <color indexed="10"/>
        <rFont val="Arial"/>
        <family val="2"/>
      </rPr>
      <t>Contrato Celebrado y ejecutado</t>
    </r>
  </si>
  <si>
    <t>TALENTO HUMANO 2018   GESTIÓN DE TALENTO HUMANO/NOMINA</t>
  </si>
  <si>
    <t xml:space="preserve">Fallas en el aplicativo que generan retrazo y traumatismo  en el procedimiento  de Liquidación de Nómina. </t>
  </si>
  <si>
    <t>Errores en la parametrización del aplicativo de nómina</t>
  </si>
  <si>
    <t>Coordinar con el supervisor del contrato de soporte, los ajustes a efectuar en el aplicativo, de acuerdo con los errores detectados, para que se realicen los ajustes respectivos.</t>
  </si>
  <si>
    <t>Número de ajustes efectuados al aplicativo</t>
  </si>
  <si>
    <t>Número de ajustes efectuados / Número de ajustes solicitados</t>
  </si>
  <si>
    <t>3.3</t>
  </si>
  <si>
    <t>No se evidencia el procedimiento para el trámite de reconocimiento de incapacidades y licencias de maternidad y parternidad.</t>
  </si>
  <si>
    <t>No existe el procedimiento de trámite y reconocimiento de incapacidades</t>
  </si>
  <si>
    <t>Establecer y documentar el trámite para el trámite y reconocimiento de incapacidades.</t>
  </si>
  <si>
    <t>Procedimiento establecido y aprobado</t>
  </si>
  <si>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</si>
  <si>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</si>
  <si>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</si>
  <si>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</si>
  <si>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</si>
  <si>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</si>
  <si>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</si>
  <si>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</si>
  <si>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</si>
  <si>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</si>
  <si>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</si>
  <si>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</si>
  <si>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</si>
  <si>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</si>
  <si>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</si>
  <si>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</si>
  <si>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</si>
  <si>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</si>
  <si>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</si>
  <si>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</si>
  <si>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</si>
  <si>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Crear catálogo de los sistemas de información</t>
  </si>
  <si>
    <t>Yolanda Gallego
Luz Mary Cardenas</t>
  </si>
  <si>
    <t>Profesional Especializado,
Profesional I
Área Sistemas
Gerencia</t>
  </si>
  <si>
    <t>No se cuenta con un diagrama de red completo que permita visualizar todos los componentes que conforman la red y cómo interactúan, incluidos enrutadores, dispositivos, switches, firewalls, etc. Debe incluirse en el PETI dominio de servicios tecnológicos.</t>
  </si>
  <si>
    <t>Martha Liliana Duran
Yolanda Gallego</t>
  </si>
  <si>
    <t>Jefe Unidad 
Talento Humano,
Profesional Especializado 
Sistemas</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</si>
  <si>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</si>
  <si>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Falta de planes de acción del PETI</t>
  </si>
  <si>
    <t>Definir los planes de acción del PETI</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</si>
  <si>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</si>
  <si>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</si>
  <si>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Crear formato de criterios de aceptación para las solciitudes realizadas.</t>
  </si>
  <si>
    <t>Acción de mejora</t>
  </si>
  <si>
    <t>Formato creado</t>
  </si>
  <si>
    <t>Se evidencian instrumentos de seguimiento a los contratos suscritos con terceros en materia de formalidad contractual y registro de obligaciones para trazabilidad financiera, pero aún no se aplican criterios de aceptación de entregables.</t>
  </si>
  <si>
    <t>Igual a la 7</t>
  </si>
  <si>
    <t>Para los contratistas no se incluyen obligaciones asociadas a criterios de aceptación de entregables, gestión documentada de cambios, metodologías de desarrollo de software, Acuerdos de Niveles de Servicio y garantía de producto.</t>
  </si>
  <si>
    <t>Documento con obligaciones contractuales de TI</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</si>
  <si>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</si>
  <si>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</si>
  <si>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La estructura organizacional de la entidad no esta acorde con el Decreto 415 de 2016</t>
  </si>
  <si>
    <t>Oficio a la Gerencia con la necesidad para que la alta gerencia tome la determinación del procedimiento a seguir.</t>
  </si>
  <si>
    <t>Oficio a la gerencia</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</si>
  <si>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</si>
  <si>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</si>
  <si>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</si>
  <si>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</si>
  <si>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</si>
  <si>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</si>
  <si>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</si>
  <si>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</si>
  <si>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En cuanto explotación de la información, ha adelantado la implementación de Oracle BI, inicialmente para la unidad de apuestas, pero puede ser extensivo a las demás áreas misionales y de apoyo administrativo y financiero.</t>
  </si>
  <si>
    <t>Oracle BI se utiliza solo para apuestas</t>
  </si>
  <si>
    <t>Viabilidad para implementar el Oracle BI con información de la Lotería</t>
  </si>
  <si>
    <t>Aplicativo</t>
  </si>
  <si>
    <t>Yolanda Gallego
Jenny Rocio Ramos</t>
  </si>
  <si>
    <t>Profesional Especializado,
Profesional I
Área Sistemas
Secretaría General</t>
  </si>
  <si>
    <t xml:space="preserve">Viabilidad de Oracle BI para Lotería </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</si>
  <si>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</si>
  <si>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Inventario de activos incompleto</t>
  </si>
  <si>
    <t>Actualizar el inventarios de los activos de información</t>
  </si>
  <si>
    <t>Inventario actualizado de los activos de información</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</si>
  <si>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</si>
  <si>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Acta de Socialización</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</si>
  <si>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</si>
  <si>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Crear el procedimiento mesa de servicio</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</si>
  <si>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</si>
  <si>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</si>
  <si>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</si>
  <si>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Profesional Especializado
Profesional universitario Area Sistemas</t>
  </si>
  <si>
    <t>Se encontraron instalaciones de aplicaciones o herramientas que no se encuentran relacionadas dentro de las licencias adquiridas, lo cual expone a la Lotería de Bogotá a riesgo de uso de software ilegal.</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</si>
  <si>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</si>
  <si>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Procedimiento desactualizado</t>
  </si>
  <si>
    <t xml:space="preserve"> 
Encuestas</t>
  </si>
  <si>
    <t>Procedimiento creado de mesa de servicio</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</si>
  <si>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</si>
  <si>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</si>
  <si>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 xml:space="preserve">Reporte a la mesa de las novedades </t>
  </si>
  <si>
    <t>No se tiene implementado un modelo de servicios para los terceros que prestan soporte y/o desarrollo de software</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</si>
  <si>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</si>
  <si>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</si>
  <si>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</si>
  <si>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</si>
  <si>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</si>
  <si>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</si>
  <si>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</si>
  <si>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</si>
  <si>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</si>
  <si>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</si>
  <si>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</si>
  <si>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</si>
  <si>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</si>
  <si>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</si>
  <si>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</si>
  <si>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</si>
  <si>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</si>
  <si>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Proyección  a la dirección de la Lotería de Bogotá para la contratación de apoyo para el Area de Sistemas</t>
  </si>
  <si>
    <t>Envíar a la Gerencia la necesidad del recurso humano para el apoyo al área de sistemas</t>
  </si>
  <si>
    <t>Pese a que el cargo de la profesional especializada es el liderazgo del área de sistemas, los usuarios manifiestan que varios soportes son atendidos directamente por ella dado su conocimiento exclusivo sobre la plataforma.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</si>
  <si>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</si>
  <si>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</si>
  <si>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</si>
  <si>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</si>
  <si>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Si bien el procedimiento PRO202-211-8 GESTION_BACKUP.pdf se llevan de manera correcta, aún no se encuentra debidamente desarrollados los procedimiento y formatos del dominio 12.3 del MSPI para la planeación, registro de novedades y pruebas de restauración.</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</si>
  <si>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</si>
  <si>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La entidad no cuenta con procedimientos estructurados de Modelo de servicio debidamente implementado a través de una herramienta tecnológica. Los soportes se reciben por teléfono o correo y no se tiene establecidos acuerdos de niveles de servicio.</t>
  </si>
  <si>
    <t>No se han desarrollado los procedimientos de trasferencia de conocimiento de soporte y mantenimiento de los terceros a cargo de sistemas de información hacia la entidad.</t>
  </si>
  <si>
    <t xml:space="preserve">Acta de la transferencia de conocimiento </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</si>
  <si>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</si>
  <si>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</si>
  <si>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</si>
  <si>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</si>
  <si>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</si>
  <si>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</si>
  <si>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</si>
  <si>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</si>
  <si>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</si>
  <si>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</si>
  <si>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</si>
  <si>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</si>
  <si>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</si>
  <si>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</si>
  <si>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</si>
  <si>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</si>
  <si>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</si>
  <si>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</si>
  <si>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</si>
  <si>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</si>
  <si>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</si>
  <si>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</si>
  <si>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</si>
  <si>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</si>
  <si>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</si>
  <si>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</si>
  <si>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</si>
  <si>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</si>
  <si>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</si>
  <si>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</si>
  <si>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</si>
  <si>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</si>
  <si>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</si>
  <si>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</si>
  <si>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</si>
  <si>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</si>
  <si>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</si>
  <si>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Falta de mantenimientos preventivos</t>
  </si>
  <si>
    <t>Definir plan de mantenimiento de equipos</t>
  </si>
  <si>
    <t>Plan de mantenimiento</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</si>
  <si>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</si>
  <si>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</si>
  <si>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</si>
  <si>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</si>
  <si>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</si>
  <si>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</si>
  <si>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</si>
  <si>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</si>
  <si>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</si>
  <si>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</si>
  <si>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</si>
  <si>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</si>
  <si>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</si>
  <si>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Si bien desde la consola de antivirus Kaspersky se pueden generar informes de software instalado en los computadores que tiene instalado el cliente de antivirus, no se usa esta herramienta para llevar un control mas actualizado del inventario de software.</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</si>
  <si>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</si>
  <si>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</si>
  <si>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</si>
  <si>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</si>
  <si>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</si>
  <si>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</si>
  <si>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</si>
  <si>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</si>
  <si>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</si>
  <si>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</si>
  <si>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</si>
  <si>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</si>
  <si>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</si>
  <si>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</si>
  <si>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</si>
  <si>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</si>
  <si>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</si>
  <si>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</si>
  <si>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</si>
  <si>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</si>
  <si>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</si>
  <si>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</si>
  <si>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</si>
  <si>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</si>
  <si>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</si>
  <si>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</si>
  <si>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</si>
  <si>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</si>
  <si>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 xml:space="preserve">Se identifica información que se encuentra enlazada con varios ítems de la estructura, haciendo que la información sea muy dispersa y repetitiva, (Ver detalle en informe pag 15)
</t>
  </si>
  <si>
    <t>Se esta Actualizando la información  de Acuerdo con las recomendaciones del SEO y la actualización del botón de transparencia</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</si>
  <si>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</si>
  <si>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</si>
  <si>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Se actualizo la información de la estructura del Botón de transparencia en la Pagina WEB</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</si>
  <si>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</si>
  <si>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</si>
  <si>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No se encuentra dentro del botón de transparencia información relativa a los mecanismos o procedimientos de participación ciudadana.</t>
  </si>
  <si>
    <t>AUDITORÍA AL  “SISTEMA INTEGRAL DE PREVENCIÓN Y CONTROL DE LAVADO DE ACTIVOS Y FINANCIACIÓN DEL TERRORISMO SIPLAFT” 2019 ”</t>
  </si>
  <si>
    <t>CONTROL INSPECCIÓN Y FSICALIZACIÓN</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</si>
  <si>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</si>
  <si>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 xml:space="preserve">Deficiencia en la implementación de los procedimientos del manual  y cumplimiento en implementación del  formato de PEPs </t>
  </si>
  <si>
    <t>Diseñar y aprobar a traves de comité institucional de gestión y desempeño , el formato que establezca las condiciones establecidas en la ley y en el manual Siplaft. Adelantar capacitación interna a los involucrados en los procesos</t>
  </si>
  <si>
    <t xml:space="preserve">Formato y capacitación </t>
  </si>
  <si>
    <t>Oficial de cumplimiento - Planeación</t>
  </si>
  <si>
    <t>15 de sep</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</si>
  <si>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</si>
  <si>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 xml:space="preserve">Falta de capacitación y cumplimiento de las obligaciones </t>
  </si>
  <si>
    <t>Ajustar los procedimientos e implenetar mecanismos e control de lavado de activos, financiación del terrorismo y proliferación de armas de destrucción masiva de acuerdo al manual SIPLAFT.</t>
  </si>
  <si>
    <t>Capacitación</t>
  </si>
  <si>
    <t>16 de sep</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</si>
  <si>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</si>
  <si>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falta de capacitación y cumplimiento de las obligaciones </t>
  </si>
  <si>
    <t>Estandarizar clausula relacionada con el origén de recursos  , capacitar  y verificar lista de chequeo, por parte de los supervisores y de la oficina de contratación.</t>
  </si>
  <si>
    <t>17 de sep</t>
  </si>
  <si>
    <t xml:space="preserve">Se hace también evidente la falta de capacitación de la normatividad que debe cumplir la entidad en materia del lavado de activos, financiación del terrorismo y proliferación de armas de destrucción masiva.   </t>
  </si>
  <si>
    <t>cumplir capacitaciones semestrales en los temas mencionados</t>
  </si>
  <si>
    <t>18 de sep</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</si>
  <si>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</si>
  <si>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Vacacncia en  el oficial de cumplimiento y falta de coordinacióm  sobre la actualización de  la información sobre el trámite.</t>
  </si>
  <si>
    <t xml:space="preserve">Se incluira  la información sobre el trámite en la nontificación y reporte de ganadores de premios iguales o mayores a 5 millones, que la verificación de la información del ganador, incluye consultas en listas restrictivas. </t>
  </si>
  <si>
    <t>Ajuste al trámite</t>
  </si>
  <si>
    <t>19 de sep</t>
  </si>
  <si>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</si>
  <si>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falta de comunicación  entre planeación y oficial de cumplimiento por desconosimiento y poca capacitación al respecto.</t>
  </si>
  <si>
    <t>Ajuste a  los procedimientos. Para implimentar mecanismos de lavado de activos y proliferación de armas de destrucción masiva, previstos en el manual SIPLAFT.</t>
  </si>
  <si>
    <t>Procedimiento</t>
  </si>
  <si>
    <t>20 de sep</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</si>
  <si>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</si>
  <si>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falta de control eficaz en el manual SIPLAF. Falta de capacitación al oficial de cumlimiento y ausencia del oficial de cumplimiento</t>
  </si>
  <si>
    <t xml:space="preserve"> crear mecanismos internos de verificación y  control y ajustar  periodicidad de los informessegún el acuerdo </t>
  </si>
  <si>
    <t xml:space="preserve"> Revisión y ajuste del manual SIPLAFT</t>
  </si>
  <si>
    <t>21 de sep</t>
  </si>
  <si>
    <t>AUDITORÍA AL “SISTEMA INTEGRAL DE PREVENCIÓN Y CONTROL DE LAVADO DE ACTIVOS Y FINANCIACIÓN DEL TERRORISMO SIPLAFT” 2020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</si>
  <si>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</si>
  <si>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SUB GERENCIA COMERCIAL</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</si>
  <si>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</si>
  <si>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</si>
  <si>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</si>
  <si>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</si>
  <si>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</si>
  <si>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</si>
  <si>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</si>
  <si>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ESTADO ACCIÓN</t>
  </si>
  <si>
    <t>ÁREA RESPONSABLE</t>
  </si>
  <si>
    <t>PROCEDIMIENTOS</t>
  </si>
  <si>
    <t>N° ACCIONES DEL PLAN DE MEJORAMIENTO</t>
  </si>
  <si>
    <t>INCUMPLIDAS</t>
  </si>
  <si>
    <t>Sin formular</t>
  </si>
  <si>
    <t>Sin reporte de avance</t>
  </si>
  <si>
    <t>SECRETARIA GENERAL</t>
  </si>
  <si>
    <t>Abierta</t>
  </si>
  <si>
    <t>UNIDAD DE BIENES Y SERVICIOS</t>
  </si>
  <si>
    <t>INFORME AUSTERIDAD EN EL GASTO PÚBLICO III TRIMESTRE 2020</t>
  </si>
  <si>
    <t>UNIDAD DE TALENTO HUMANO</t>
  </si>
  <si>
    <t>AUDITORÍA UNIDAD DE TALENTO HUMANO 2016    GESTIÓN DE TALENTO HUMANO</t>
  </si>
  <si>
    <t>SISTEMAS</t>
  </si>
  <si>
    <t xml:space="preserve">UNIDAD FINANCIERA Y CONTABLE </t>
  </si>
  <si>
    <t>ATENCIÓN AL CLIENTE Y COMUNICACIONES</t>
  </si>
  <si>
    <t>SUBGERENCIA COMERCIAL</t>
  </si>
  <si>
    <t>AUDITORÍA AL “SISTEMA INTEGRAL DE PREVENCIÓN Y CONTROL DE LAVADO DE ACTIVOS Y FINANCIACIÓN DEL TERRORISMO SIPLAFT” 2019 ”</t>
  </si>
  <si>
    <t>TOTAL</t>
  </si>
  <si>
    <t>AUDITORÍA AL PROCESO DE JSA-CHANCE 2020</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</si>
  <si>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</si>
  <si>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</si>
  <si>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</si>
  <si>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</si>
  <si>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</si>
  <si>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</si>
  <si>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</si>
  <si>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</si>
  <si>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EXPLOTACIÓN DE JUEGOS DE SUERTE Y AZAR</t>
  </si>
  <si>
    <t>La información correspondiente al contingente judicial no se encuentra debidamente conciliada con la reportada en el SIPROJWEB.</t>
  </si>
  <si>
    <t xml:space="preserve">Realizar trimestralmente con el reporte del SIPROJWEB. </t>
  </si>
  <si>
    <t xml:space="preserve">Acta comité institucional de gestion y desempeño, manual de contratación actualizado </t>
  </si>
  <si>
    <t>Acta comité institucional con la aprobación de los procedimientos y formatos de gestión contractual</t>
  </si>
  <si>
    <t>Se está  revisando en el marco del proceso de reorganización</t>
  </si>
  <si>
    <t>Pendiente de envío de evidencias</t>
  </si>
  <si>
    <t>Documento proyecto de instructivo</t>
  </si>
  <si>
    <t>Acta reunión con gestion docuemntal</t>
  </si>
  <si>
    <t>circular contratación 2021
lista chequeo manual de contratación
manual  de contratacipon actualizado</t>
  </si>
  <si>
    <t>Procedimientos con los flujogramas y tiempos</t>
  </si>
  <si>
    <t>Acta de reunión con contratista Jeniffer padilla
lista de chequeo actualizada</t>
  </si>
  <si>
    <t>De este se solicito cambiar la accion con memorando en enero</t>
  </si>
  <si>
    <t>Poyecto de guia</t>
  </si>
  <si>
    <t xml:space="preserve">Manual de contratacion ajustado </t>
  </si>
  <si>
    <t xml:space="preserve">1. Articulación y actualización de la matriz junto con planeación.
2. Se analizarán y valorarán los riesgos asignados al proceso de Gestión Jurídica y se procederá a realizar la modificación correspondiente.
</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</si>
  <si>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</si>
  <si>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</si>
  <si>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</si>
  <si>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</si>
  <si>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</si>
  <si>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</si>
  <si>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</si>
  <si>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</si>
  <si>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No se reporta avance por el área</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</si>
  <si>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</si>
  <si>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</si>
  <si>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Esta acción depende del cumplimiento del Hallazgo No 1 que se encuentra en proceso.</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</si>
  <si>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</si>
  <si>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No presenta avance para el presente seguimiento.</t>
  </si>
  <si>
    <t xml:space="preserve">El erea reporta que no hubo avance en materia de esta acción. </t>
  </si>
  <si>
    <t>Se formula el Plan de mejoramiento del Informe de la Visita de Seguimiento de Cumplimiento de la Normatividad Archivística del Archivo de Bogotá y se envía a la Oficina de Control interno mediante comunicación oficial de radicado No. 3-221-366 de fecha 31 de marzo de 2021.</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</si>
  <si>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</si>
  <si>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</si>
  <si>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 xml:space="preserve">Se realiza publicación en la página Web de la Lotería de Bogotá el cual se puede consultar  en el link disponible en: https://www.loteriadebogota.com/wp-content/uploads/files/rfisicos/BANCO_TERMINOLOGICO.pdf 
Así mismo se realiza pieza comunicacional  para difusión de la lotería de Bogotá la cual se puede consultar en el link disponible  https://view.genial.ly/6079be9ecd833f0cf3c21338/interactive-content-banco-terminologico la cual fue difundida por correo electrónico de la Unidad de recursos físico el día 23 de abril de 2021.
</t>
  </si>
  <si>
    <t xml:space="preserve">Se crea el Banco Terminológico en la vigencia 2020 (https://www.loteriadebogota.com/wp-content/uploads/files/rfisicos/BANCO_TERMINOLOGICO.pdf; se realizó únicamente a nivel de serie y subserie documental, no a nivel de tipo documenta), aprobado por el COMITÉ INSTITUCIONAL DE GESTIÓN Y DESEMPEÑO. Adicional el día 23 de abril de 2021, se realiza su socialización vía correo electrónico a todos los funcionarios de la entidad.  </t>
  </si>
  <si>
    <t xml:space="preserve">.   Se realiza publicación en la página Web de la Lotería de Bogotá el cual se puede consultar  en el link disponible en: https://www.loteriadebogota.com/wpcontent/uploads/files/rfisicos/TABLAS_CONTROL_ACCESO.pdf
Así mismo se realiza pieza comunicacional para difusión de la lotería de Bogotá la cual se puede consultar en el link disponible   https://view.genial.ly/607a0f05cd833f0cf3c21f68/interactive-content-tabla-de-control-de-acceso la cual fue difundida por correo electrónico de la Unidad de recursos físico el día 23 de abril de 2021.
</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</si>
  <si>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</si>
  <si>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Actualización del Formato Único de inventario Documental, Rotulo de Caja, Rotulo de Carpeta, elaboración de Cuadro de Caracterización Documental y registro de Activos de información, Formato de Control prestamos, consulta y devolución de información.</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</si>
  <si>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</si>
  <si>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</si>
  <si>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</si>
  <si>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</si>
  <si>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2.1.6 ¿En el plan de auditorías interno del
año 2019, 
se contemplaron las operaciones de la gestión documental?
La entidad no tuvo en cuenta las operaciones de la gestión documental dentro del programa.
</t>
  </si>
  <si>
    <t>2.1.7 Las acciones de mejora (preventivas o correctivas) generadas por hallazgos o recomendaciones referentes a temas de gestión documental en auditorías internas, externas, visitas de seguimiento o autoevaluación; se incluyeron en los planes de mejoramiento del año 2019
La entidad no incluyo las recomendaciones</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</si>
  <si>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</si>
  <si>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</si>
  <si>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</si>
  <si>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</si>
  <si>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2.4.5¿Cuál fue el total de inventario
documental a 31 de diciembre de 2019 en el archivo central?
- Medio físico. ¿Cantidad de metros
lineales?
- Medio electrónico. ¿Cantidad de
kilobytes?</t>
  </si>
  <si>
    <t>2.5.1  ¿El banco terminológico, estaba aprobado al 31 de diciembre de 2019 por la instancia competente de acuerdo con la naturaleza de la entidad? Si la respuesta es afirmativa responda la pregunta 2.5.2, de lo contrario continúe con la pregunta
La entidad no ha elaborado el Banco Terminológico</t>
  </si>
  <si>
    <t>2.6.1 ¿La tabla de control de acceso, estaba aprobada al 31 de diciembre de 2019 por la instancia competente de acuerdo con la naturaleza de la entidad?.
La entidad no ha elaborado la Tabla de Control de Acceso</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</si>
  <si>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</si>
  <si>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</si>
  <si>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</si>
  <si>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 xml:space="preserve">4.1 Cuáles de las siguientes operaciones de gestión documental establecidas por el lineamiento número 13 del
Sistema Integrado de Gestión - SIG, se encontraban documentadas en los procedimientos de la entidad al 31 de diciembre de 2019?
La entidad no cuenta con el procedimiento de Planeación
</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</si>
  <si>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</si>
  <si>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</si>
  <si>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</si>
  <si>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</si>
  <si>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</si>
  <si>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 xml:space="preserve">7.4 ¿En el marco del fortalecimiento de la
cultura archivística, su entidad ha realizado alguna de las siguientes actividades durante el año 2019?
Difusión para la apropiación de la historia institucional. 
 La entidad no realiza la Difusión para la apropiación de la historia institucional
</t>
  </si>
  <si>
    <t>No contar con el personal que cumpla el perfil de acuerdo a la  normatividad exigida</t>
  </si>
  <si>
    <t xml:space="preserve">El personal de la gestión documental no cuentan con el perfi exigido </t>
  </si>
  <si>
    <t xml:space="preserve">Debilidades en la ejecución de procesos de la gestín  documental  </t>
  </si>
  <si>
    <t xml:space="preserve">el no control y seguimiento a las opeciónes de gestión documental en la entidad </t>
  </si>
  <si>
    <t>No contar con acciones de mejora que permitan que la gestión documental se optimize</t>
  </si>
  <si>
    <t xml:space="preserve">Las Tablas de retención no cuenta con actualización de acuerdo a cambios organico- funcionales  </t>
  </si>
  <si>
    <t>Debilidades en la organización de los archivos de gestión</t>
  </si>
  <si>
    <t>Carencia de aplicación de tiempos de  retención y disposición en la segunda fase del ciclo vital del documental (Archivo Central)</t>
  </si>
  <si>
    <t>No aplicación de lineamiento de organiación  en el archivo de gestión</t>
  </si>
  <si>
    <t>No contar con un instrumento archivistico para la identificación de terminos de las series y subseries documentales de las Áreas productoras de la Lotería de Bogotá</t>
  </si>
  <si>
    <t xml:space="preserve">Carencia de instrumento archivisitco para conocer roles y perfiles de acuedo a las series documentales producidas por las Unidades/Áreas y Dependencias </t>
  </si>
  <si>
    <t xml:space="preserve">Debilidades en la planeación estratgica en temas de gestión documental </t>
  </si>
  <si>
    <t xml:space="preserve">No se  cuenta con  un inventario documental consolidado que cumpla con los lineamientos del marco normativo </t>
  </si>
  <si>
    <t>No se cuenta con la adopción en Documento Interno del Modelo de Requisito de acuerdo al (Decreto 103 de 2015, compilados en el Decreto 1080 de 2015 Art. 2.8.5.13)</t>
  </si>
  <si>
    <t>ausencia de procesos documentados en el SIG de los procesos de gestión documental</t>
  </si>
  <si>
    <t>INFORME VISITA DIRECCIÓN DISTRITAL DE ARCHIVO 2020</t>
  </si>
  <si>
    <t>No contar con un SGDEA integral que articule el proceso de gestión documental</t>
  </si>
  <si>
    <t>No contar con un sistema integrado de conservación que cuente con la estructura señalada en el acuerdo 006 AGN de 2014 Art,. 5</t>
  </si>
  <si>
    <t>debilidades en el fortalecimiento de la cultura archivistica a la no realizar difusión de la historia instiucional</t>
  </si>
  <si>
    <t xml:space="preserve">Continuidad con las gestiones que se requieran  para el cambio del manual de funciones </t>
  </si>
  <si>
    <t>Realizar incorporación de personal, garantizando que cumplen con el perfil para el manejo de los proceso y la gestión documental</t>
  </si>
  <si>
    <t>Realizar ajustes del Programa de Gestión Documental, para que sea  avalado por el Archivo de Bogotá para públicación</t>
  </si>
  <si>
    <t xml:space="preserve">Mesa de Trabajo con la Oficina de Control Interno y realizar planeación frente a las auditorias a realizar en el proceso de gestión documental </t>
  </si>
  <si>
    <r>
      <t>Realizar plan de mejoramiento de la Visita del Archivo de Bogota; el cual refleje acciones de mejora</t>
    </r>
    <r>
      <rPr>
        <sz val="9"/>
        <color rgb="FFFF0000"/>
        <rFont val="Arial"/>
        <family val="2"/>
      </rPr>
      <t xml:space="preserve"> </t>
    </r>
  </si>
  <si>
    <t xml:space="preserve">Se actualzara las Tabla de Retención Documental y se presentara al Consejo Distriltal de Archivos para concepto y convalidación y de esta fomar   realizar adopción por la entidad. </t>
  </si>
  <si>
    <t xml:space="preserve">Cronograma de revisión y capacitación a los  archivos de Gestión
y seguimiento al dilligenciamiento  de FUID </t>
  </si>
  <si>
    <t>Plan de trabajo y ajuste  FUID</t>
  </si>
  <si>
    <t>Revisión y consolidación   FUID Archivo Central</t>
  </si>
  <si>
    <t xml:space="preserve"> Publicación y Difusión de Banco Terminólogico</t>
  </si>
  <si>
    <t xml:space="preserve"> Publicación y  Difusión  de Tabla de Control de Acceso </t>
  </si>
  <si>
    <t xml:space="preserve">Realizar Ajuste Plan Institucional de Archivos - PINAR, con aval del Archivo de Bogotá
</t>
  </si>
  <si>
    <t xml:space="preserve">Ajuste del inventario documental los periodos identificados del FDA.
* Ajuste Anexos de TVD 
* Elaboración Tablas de Valoración Documental </t>
  </si>
  <si>
    <t xml:space="preserve">Elaboración de Modelo de Requisitos de documentos electrónicos </t>
  </si>
  <si>
    <t>Elaboración de documentos de acuerdo a la prioridad y la aplicación de los  procesos  de la gestión Documental</t>
  </si>
  <si>
    <t>Gestion con el desarrollador del aplicativo SIGA para la elaboración de manual de Usuario</t>
  </si>
  <si>
    <t xml:space="preserve">Realizar revisión de requisitos y validar si el aplicativo permite el desarrollo del sistema especilizapara la gestión documental </t>
  </si>
  <si>
    <t>Ajuste de Plan de Conrservación documental y Plan de Preservacion Digital, con aval del equipo interdisciplinario del Archivo de Bogotá.</t>
  </si>
  <si>
    <t xml:space="preserve">Incluir y Articular  en el Plan Intitucional de Capacitacion - PIC  la historia institucional   </t>
  </si>
  <si>
    <t>Manual de funciones</t>
  </si>
  <si>
    <t>Programa de gestión documental - PGD</t>
  </si>
  <si>
    <t>Actas de Reunion 
Informe auditoria Interna</t>
  </si>
  <si>
    <t>Plan de mejoramiento</t>
  </si>
  <si>
    <t>Tablas de Retemción Documental - TRD</t>
  </si>
  <si>
    <t>Croongrama 
FUID</t>
  </si>
  <si>
    <t>Plan de Trabajo
FUID</t>
  </si>
  <si>
    <t xml:space="preserve">
FUID Archivo Central</t>
  </si>
  <si>
    <t xml:space="preserve"> Banco terminologicos de series y subseries documentales </t>
  </si>
  <si>
    <t>Tabla de Control de Acceso</t>
  </si>
  <si>
    <t>Plan Institucional de Archivos - PINAR</t>
  </si>
  <si>
    <t>FUID
Anexos TVD
Tablas deValoración Documental 
TVD</t>
  </si>
  <si>
    <t>Modelo de Requisitos de documentos electrónicos - MOREQ</t>
  </si>
  <si>
    <t>Matriz de Actualización de documentos creados, modificados en  el  SIG del proceso de Gestión documental</t>
  </si>
  <si>
    <t>Manual de Usurio aplicativo SIGA</t>
  </si>
  <si>
    <t>Matriz de cumplimiento de requisitos  y propuesta de desarrollo</t>
  </si>
  <si>
    <t>Sistema Integrado de Conservación  
en sus dos componenetes Plan de Conservación Documental y Plan de preservación digital a largo plazo</t>
  </si>
  <si>
    <t>Evidencias PIC</t>
  </si>
  <si>
    <t>No se reporta avance por el área.</t>
  </si>
  <si>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</si>
  <si>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</si>
  <si>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</si>
  <si>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</si>
  <si>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</si>
  <si>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</si>
  <si>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</si>
  <si>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</si>
  <si>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</si>
  <si>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</si>
  <si>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</si>
  <si>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</si>
  <si>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</si>
  <si>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</si>
  <si>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</si>
  <si>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</si>
  <si>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</si>
  <si>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</si>
  <si>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</si>
  <si>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</si>
  <si>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</si>
  <si>
    <r>
      <t xml:space="preserve">Además de los procedimientos con los flujogramas y tiempos establecidos, en el manual de contratación modificado y aprobado se hace mención en </t>
    </r>
    <r>
      <rPr>
        <i/>
        <u/>
        <sz val="9"/>
        <color theme="1"/>
        <rFont val="Arial"/>
        <family val="2"/>
      </rPr>
      <t>el articulo 18. Pliego de Condiciones, literal "b) La identificación, el cronograma y los plazos de las diferentes etapas del proceso"</t>
    </r>
    <r>
      <rPr>
        <sz val="9"/>
        <color theme="1"/>
        <rFont val="Arial"/>
        <family val="2"/>
      </rPr>
      <t xml:space="preserve">.  Se valida la evidencia reportada; se da por cumplida esta acción de mejora. </t>
    </r>
  </si>
  <si>
    <t>SEGUIMIENTO A MATRIZ DE COMUNICACIONES PRIMER SEMESTRE 2020</t>
  </si>
  <si>
    <t>Se identifican situaciones de extemporaneidad en la presentación de algunas declaraciones (IVA -Retención en la Fuente y algunos reportes de SIVICOF); que exponen a la entidad a la materialización de riesgos y a la imposición de sanciones por parte de las entidades competentes.</t>
  </si>
  <si>
    <t>DEFINIR PLAN DE MEJORA</t>
  </si>
  <si>
    <t>En lo que tiene que ver con los informes relativos a: Visitas Administrativas (contrato de concesión juego de apuestas permanentes o chance); Declaración Derechos de Explotación, e Informe Derechos de Explotación, Gastos de Administración y Premios Caducos; Sistema de información Distrital del empleo y la Administración pública SIDEAP (antes SIGIA); Directorio de Contratistas de la Lotería de Bogotá; Formulario de personal de planta y formulario de personal por contrato - Plataforma CHIP; Publicación de Estados Financieros, correspondientes al segundo semestre de 2020, no es posible presentar ninguna consideración puesto que, no obstante los reiterados requerimientos por parte de esta Oficina al área responsable, no fue posible obtener información que permitiera verificar si dichos informes fueron reportados de manera oportuna.</t>
  </si>
  <si>
    <t>Se observa que el mapa establece riesgos y controles frente a las comunicaciones que tienen relación con la estrategia publicitaria y de mercadeo de la entidad y no frente a las comunicaciones que en esencia contempla la matriz de comunicaciones de la entidad.</t>
  </si>
  <si>
    <t>INFORME PQRS I TRIMESTRE 2020</t>
  </si>
  <si>
    <t>ATENCIÓN Y SERVICIO AL CLIENTE</t>
  </si>
  <si>
    <t>Frente a los mecanismos de interacción entre los responsables del proceso de PQRS y todas las dependencias de la entidad para el respetivo trimestre, se evidencia que, no obstante las actividades capacitación y socialización de las diferentes herramientas y manuales así como el procedimiento de atención de PQRS, que ha adelantado el área de Atención al Cliente con los diferentes funcionarios encargados de la atención de las PQRS; tales acciones no han logrado su finalidad en términos de lograr mayor eficacia en la solución de los requerimientos ciudadanos y prevenir los riesgos que pueden generarse por la falta de oportunidad y/o consistencia en las respuestas.</t>
  </si>
  <si>
    <t>Si se tiene en cuenta que el aplicativo SDQS es la herramienta puesta en desarrollo para garantizar a la ciudadanía el trámite oportuno a sus requerimientos, en la entidad
aún se presentan falencias en cuanto al registro y cargue de documentos; con la salvedad ya expuesta en “Trámite de peticiones en el aplicativo SDQS”.</t>
  </si>
  <si>
    <t>En lo concerniente a las peticiones anónimas, que durante el trimestre fueron siete (7), los documentos de respuesta que existen en la hoja de ruta, no permiten determinar el procedimiento establecido en el artículo 69 de la Ley 1437 de 2011, ya que únicamente se encuentra cargado al aplicativo el oficio donde se da respuesta, al peticionario anónimo, el cual no reviste el carácter de aviso y tampoco reúne los requisitos establecidos en la normatividad mencionada. Vale recordar que, conforme a lo señalado en la disposición citada (Artículo 69. Notificación por aviso).</t>
  </si>
  <si>
    <t>Revisada la ventana de notificaciones, avisos y respuestas de la página web de la entidad https://www.loteriadebogota.com/notificaciones-avisos-y-respuestas/, se encuentra que solo se hizo la publicación de un aviso; no obstante al intentar la consulta del mismo, no se encuentra ninguna información.</t>
  </si>
  <si>
    <t>INFORME PQRS II TRIMESTRE 2020</t>
  </si>
  <si>
    <t>Los reportes que genera el sistema para la elaboración de informes en algunas ocasiones no reflejan la cantidad de peticiones efectivamente recibidas en la entidad en el mes que se esté reportando, dado que las cantidades entre las reportadas por el sistema y las que auto controla el área de Atención al Cliente presentan diferencias. (Reporte trimestre según informes 374, cuadro Excel of. atención al Cliente 381).</t>
  </si>
  <si>
    <t>En el apartado de tiempo promedio de respuesta del sistema, el resultado del promedio no es claro por lo que ha tocado sacar ese promedio de manera manual, solicitud que ha sido plasmada en los informes mensuales de la Oficina de Atención al Cliente.</t>
  </si>
  <si>
    <t>INFORME PQRS IV TRIMESTRE 2020</t>
  </si>
  <si>
    <t>Persistentes dificultades en el manejo del canal electrónico  por parte de los ciudadanos para hacer sus consultas sobre: compra de billetería, recambios, promocionales, consulta y pago de premios e inscripciones y que se infieren de los diferentes derechos de petición elevados a la entidad</t>
  </si>
  <si>
    <t>ACCIONES</t>
  </si>
  <si>
    <t>CUMPLIDAS Y CERRADAS</t>
  </si>
  <si>
    <t>CERRADAS SIN REPORTE DE AVANCE</t>
  </si>
  <si>
    <t>CERRADA POR UNIFICACIÓN CON OTRA OBSERVACIÓN</t>
  </si>
  <si>
    <t xml:space="preserve">ACCIONES CERRADAS </t>
  </si>
  <si>
    <t xml:space="preserve"> PENDIENTES(EN EJECUCIÓN)</t>
  </si>
  <si>
    <t>SIN ESTADO POR:</t>
  </si>
  <si>
    <t>Estado Entidad</t>
  </si>
  <si>
    <t>ACCIONES ABIERTAS</t>
  </si>
  <si>
    <t>INFORME PQRS VI TRIMESTRE 2020</t>
  </si>
  <si>
    <t>APUESTAS</t>
  </si>
  <si>
    <t>EXPLOTACIÓN DE JUEGOS DE SUERTE AZAR-CHANCE 2020</t>
  </si>
  <si>
    <t>LOTERIAS</t>
  </si>
  <si>
    <t>PLANEACIÓN</t>
  </si>
  <si>
    <t>FINANCIERA</t>
  </si>
  <si>
    <t>RECURSOS FISICOS</t>
  </si>
  <si>
    <t>Se valida el avance reportado por la unidad; y se da cierre de la presente actividad de mejora</t>
  </si>
  <si>
    <t>31/06/20201</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</si>
  <si>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</si>
  <si>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Para la vigencia 2021 la entidad suscribió el contrato de prestación de servicios 38 de 2021, para la prestación de servicios para apoyar a la Unidad de Talento Humano en el Desarrollo del Sistema de Gestion de Seguridad y Salud en el Trabajo.  En el año 2020 se desarrolló y aprobó toda la documentación del Sistema y para la vigencia 2021 se cuenta con el respectivo plan de actividades con el fin de continuar con la ejecución del mismo.</t>
  </si>
  <si>
    <t>Se continuan haciendo solicitudes al proveedor del aplicativo, sobre incosistencias presentadas en el módulo de liquidación de nómina.</t>
  </si>
  <si>
    <t>Se proyectó el procedimiento de tramite de licencias, se encuentra pendiente de envio para aprobación del Comité Institucional de Gestión y Desempeño,</t>
  </si>
  <si>
    <t xml:space="preserve">Se adjunta contrato No. 38 de 2021 cuya objeto es: "Prestación de servicios en la Unidad de Talento Humano conel fin de actualizar, fortalecer, evaluar, diseñar, implementar yrealizar seguimiento al Sistema de Gestión en Seguridad ySalud para el trabajo SG-SST, cumpliendo con lanormatividad vigente (Decreto 1562 de 2012, Decreto 1443de 2014, Decreto 1072 de 2015, Resolución 0312 de 2019".
Igualmente se adjunta formato Plan de trabajo anual, instrumentos necesarios para dar cumplimiento a los parámetros legales establecidos en mayeria de seguridad socvial en el trabajo. Se valida el avance reportado y se da cierre de la presente acción de mejora. </t>
  </si>
  <si>
    <t>Se adjuntan 8 requerimientos de nómina, que fueron solucionados; Se valida el avance reportado y se da cierre de la presente acción de mejora.</t>
  </si>
  <si>
    <t>Se adjunta como solución del ahallazgo el formato PRO 320-220-7, PROCEDIMIENTO TRAMITE DE INCAPACIDADES; no obstante se encuentra pendiente para envío para aprobación por parte del CIGD.</t>
  </si>
  <si>
    <t>Realizar Retroalimentación de los Informes se SDQS</t>
  </si>
  <si>
    <t>Crear Banner de Puntos de Contacto</t>
  </si>
  <si>
    <t>Informe de seguiminto</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</si>
  <si>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</si>
  <si>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</si>
  <si>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</si>
  <si>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 xml:space="preserve">Revisada la página WEB botón transparencia y acveso a la información pública, no se ncuentr link que se refiera a asuntos relacionados con la participación ciudadana. </t>
  </si>
  <si>
    <t>Informes Trimestrales</t>
  </si>
  <si>
    <t>No hay evidencias</t>
  </si>
  <si>
    <t xml:space="preserve">No hay evidencias </t>
  </si>
  <si>
    <t>La acividad para ejecutar la acción era realizar retroalimentación de los informes de SQS, para el efecto se adjunta la socialiación que se hzizo a la Gerencvia de la entidad de los informes mensuales de diciembre de 2020, enero y febrero de 2021 y el correo donde se socializa a todos los trabajadores de la Lotería de Bogotá denominado MODALIDAD DE LAS PETICIONES DE ORIGEN CIUDADANO .Y TIEMPOS DE LEY PARA DAR RESPUESTA</t>
  </si>
  <si>
    <t>Sevidencia que la acción para solucionar este hallazgo de ejecutó (BANNER DE CONTACTOS</t>
  </si>
  <si>
    <t>Se fortalecerá y se socializará nuevamente a los funcionarios y/o jefes encargados del trámite y gestión de PQRS lo concerniente a la normatividad de PQRS, así como el Manual de Servicio a la Ciudadanía, el procedimiento de atención de PQRS y Manual para la Gestión de Peticiones en el SDQS.</t>
  </si>
  <si>
    <t>La acividad para ejecutar la acción era realizar retroalimentación de los informes de SQS, para el efecto se adjunta la socialiación que se hizo y el correo donde se socializa a todos los trabajadores de la Lotería de Bogotá denominado MODALIDAD DE LAS PETICIONES DE ORIGEN CIUDADANO .Y TIEMPOS DE LEY PARA DAR RESPUESTA y el "MANUAL O PROTOCOLO DE ATENCIÓN AL CIUDADANO EN LA LOTERIA DE BOGOTA"</t>
  </si>
  <si>
    <t>Acciones cerradas a 31 de diciembre 2020</t>
  </si>
  <si>
    <t xml:space="preserve"> De Ganadores Incluyendo la declaracion de PEP</t>
  </si>
  <si>
    <t>Soporte de las Capacitaciones</t>
  </si>
  <si>
    <t>Se anexa Formato</t>
  </si>
  <si>
    <t>Se anexa capacitacion</t>
  </si>
  <si>
    <t>Se anexa Nombramiento</t>
  </si>
  <si>
    <t>Se envia actualizacion</t>
  </si>
  <si>
    <t>Repotes a Dia</t>
  </si>
  <si>
    <t>Se envio el formato Siplaft para codifiaccion al comité de GYD</t>
  </si>
  <si>
    <t>Procedimiemto Pago de Premios Ajustado</t>
  </si>
  <si>
    <t>Se anexan Reportes al dia</t>
  </si>
  <si>
    <t>Se anexa Aprobacion del Oficial del Cumplimiento por parte del Concesionario</t>
  </si>
  <si>
    <t>Pendiente reporte de evdiencias.</t>
  </si>
  <si>
    <t xml:space="preserve">Se encuentra en termino, no obstate no se presenta avance por el área. </t>
  </si>
  <si>
    <t xml:space="preserve">Pendiente reporte de evdiencias; procedimiento de pago de premios actualizado. </t>
  </si>
  <si>
    <t xml:space="preserve">Se adjunta validación y registro del jefe de cumplimiento (radicado N°20202300160722) por parte de COLJUEGOS con fecha 28/07/2020. </t>
  </si>
  <si>
    <t>TOTAL ACCIONES PLANES 2020-2021</t>
  </si>
  <si>
    <t>Evidencia1:
Se actualizó el  PETI,. 
Se cuenta con los siguientes documentos:
Manual de políticas de información,
Catálogo de servicios,
Catálogo de sistemas de Información.
Inventario de activos de información.
Se cuenta con el diagrama de red</t>
  </si>
  <si>
    <t>Evidencia2:
Se cuenta con un plan de mantenimiento, Planes de  Seguridad y Privacidad de la Información, Plan de tratamiento de riesgos de seguridad y privacidad de la información, seguridad digital y continuidad de la operación</t>
  </si>
  <si>
    <t>Evidencia3:</t>
  </si>
  <si>
    <t>Evidencia4:
Se envia oficio a la gerencia</t>
  </si>
  <si>
    <t>Evidencia5</t>
  </si>
  <si>
    <t>Evidencia7:</t>
  </si>
  <si>
    <t>Evidencia8:
Se actualizó el inventario de los activos y el control de los equipos se tiene a traves del agente de la herramienta de GLPI</t>
  </si>
  <si>
    <t>Evidencia9:
Se creo el procedimiento de mesa de servicio y se cuenta con niveles de servicio.
Pendiente de la encuesta
Se actualizaron los procedimientos del área de sistemas</t>
  </si>
  <si>
    <t>Evidencia10
Se adjuntan los estudios previos que se están adelantando  para contrar un Ing. Experto en temas de seguridad.
Manual de políticas de seguridad de la información.</t>
  </si>
  <si>
    <t>Evidencia11:
Se contrato a un Tecnólogo para apoyar al área de sistemas en los temas de mantenimientos preventivos, soporte a usuarios, entre otros</t>
  </si>
  <si>
    <t>Evidencia12:
Los contratos cuentan con una obligación de transferencia de conocimiento.
Se actualizaron los procedimientos del área
Se realizan pruebas de restauración de los backups</t>
  </si>
  <si>
    <t>Evidencia13:
Los contratos cuentan con una cláusula de derechos patrimoniales</t>
  </si>
  <si>
    <t>Evidencia14
Se actualizó el mapa de riesgos</t>
  </si>
  <si>
    <t>Evidencia15
Se activaron controles en la red</t>
  </si>
  <si>
    <t>Evidencia16
Se organizo el cableado</t>
  </si>
  <si>
    <t>Evidencia18
Durante los mantenimientos preventivos se revisa los programas instalados
Se actualiza el firewall
Actualización de políticas y configuración del firewall y antivirus</t>
  </si>
  <si>
    <t>Evidencia19Se realizaro las actualizaciones.</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</si>
  <si>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</si>
  <si>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</si>
  <si>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La actualización del PETI e refiere a la infraaestructura del centro de datos, caracterisica internas del centro de datos, estructura organizacional y talento humano, portales WEB, sistemas de información etc.</t>
  </si>
  <si>
    <t>La actualización incluye servicios tecnológicos catalogo geneeral, mesa de ayuda, sistemas de apoyo, gobierno de TI  y estructura organizacionaal y de talento humano, terceros responsables, sistemas de información.</t>
  </si>
  <si>
    <t xml:space="preserve">La actualización del PETI incluye los sistemas de información No. 9.  </t>
  </si>
  <si>
    <t xml:space="preserve">La acctualización del PETI, en el No. 9  se refiere a los sistemas de información, plan maestro o mapa de ruta, </t>
  </si>
  <si>
    <t>Evidencia 2 uenta con plan de mantenimiento e infraestructura tecnológica (formato sin diligenciar 22020 y 2021)</t>
  </si>
  <si>
    <t>No se presentaron evidencias</t>
  </si>
  <si>
    <t>Se presentó como evidencia oficio dirigido a la gerencia pero el requerimiento está pendientee de cumplimiento.</t>
  </si>
  <si>
    <t>En la evidncia se adjunta documento "Inventario GLPI" que no contiene ninguna infromación</t>
  </si>
  <si>
    <t>En la evidncia se adjunta documento "Inventario GLPI" que no contiene nniguna infromación</t>
  </si>
  <si>
    <t xml:space="preserve">En las evidencias No.9 se determina el cumplimiento de los criterios allí planteados como hallazgos; no obstante se encuentra pendiente la encuesta. </t>
  </si>
  <si>
    <t xml:space="preserve">En la actualización del procedimiento en la actividad 10 en adelante se atiende el cumplimiento a este hallazgo. </t>
  </si>
  <si>
    <t>No se evidencia documento que resuelva este requerimiento</t>
  </si>
  <si>
    <t xml:space="preserve">Se ceo el procedimiento de mesa de servicio en el que todos los usuarios deben diligenciar para la atención de los requerimientos en sistemas </t>
  </si>
  <si>
    <t>Se adjunta proyecto de estudios previos para ontraar un profesional y atender este requerimiento</t>
  </si>
  <si>
    <t>Se susccribieron contratos 65 de 2020 y 23 de 2021  para dar cumplimiento a este requerimiento.</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</si>
  <si>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</si>
  <si>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</si>
  <si>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Se actualizaron los procedimientos del área
Se realizan pruebas de restauración de los backups y  todas las demás evidencias No. 12 apuntan a resolver este requerimiento</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</si>
  <si>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</si>
  <si>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Se vrificó n los contratos 19 y 34 de 2020 cláusula de derechos patrimoniles, atendiendo al presente requerimiento</t>
  </si>
  <si>
    <t>Se presenta mapa de riesgos actualizado en atención a este requerimiento</t>
  </si>
  <si>
    <t>No se prsentó evidencia</t>
  </si>
  <si>
    <t>Para atender el presente requerimiento se presenta el documento "Inventario Rack" y aduce estar orgaizado el cableado</t>
  </si>
  <si>
    <t>Para atender el presente requerimiento se presenta el documento "Mantenimiento equipos"</t>
  </si>
  <si>
    <t>Lo documentos que se relacionan en las evidencias No. 18 se remiten a subsanar estos requerimientos</t>
  </si>
  <si>
    <t>Lo documentos que se relacionan en las evidencias No. 19 se remiten a subsanar estos requerimientos</t>
  </si>
  <si>
    <t>Plan de capacitaciones. 
Reporte a 20 de mayo:Revisar el plan de capacitaciones y solicitar la inclusión de capacitaciones en temas contable</t>
  </si>
  <si>
    <t>Reporte a 20 de mayo: Se elaboró, presentó y aprobó el cronograma e sesiones del Comité de Sostenibilidad</t>
  </si>
  <si>
    <t xml:space="preserve">De acuerdo al reporte a 20 de mayo, Pendiente envío de evdiencias.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</si>
  <si>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</si>
  <si>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1. Describir claramente dentro de las notas a los estados financieros, que se registra dentro de la cuenta BENEFICIOS A EMPLEADOS</t>
  </si>
  <si>
    <t>Elaborar una política de manejo de inversiones donde se describa los pasos a seguir en los eventos en que los rendimientos y/o valores de mercado de las inversiones no cumplan con las expectativas requeridas.</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</si>
  <si>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</si>
  <si>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</si>
  <si>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</si>
  <si>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Jefe Unidad Financiera</t>
  </si>
  <si>
    <t>Cuadro de control establecido</t>
  </si>
  <si>
    <t>Cuadro de control realizado/ caudro de control a realizar</t>
  </si>
  <si>
    <t>Aplicativo revisado y ajustado</t>
  </si>
  <si>
    <t>Aplicativo revisado/ aplicativo a revisar</t>
  </si>
  <si>
    <t>Notas a los estados financieros ajustadas</t>
  </si>
  <si>
    <t>Notas efectuadas/ notas a efectuar</t>
  </si>
  <si>
    <t>Política de manejo de inversiones presentada y aprobada</t>
  </si>
  <si>
    <t>Política de manejo de inversiones aprobada/ política de manejo de inversiones a aprobar</t>
  </si>
  <si>
    <t>Funcionamiento adecuado del Comité de Sostenibilidad</t>
  </si>
  <si>
    <t>Cronograma aprobado/cronograma presentado</t>
  </si>
  <si>
    <t>Cronograma de presentación de informes elaborado</t>
  </si>
  <si>
    <t>cronograma elaborado/cronograma a elaborar</t>
  </si>
  <si>
    <t>Politica contable establecida para el manejo y contabilización de cesantías retroactivas</t>
  </si>
  <si>
    <t>Política contable efectuada/política contable a efectuar</t>
  </si>
  <si>
    <t>Ordenes de pago de nómina y relacionadas,, tramitadas con todos los soportes.</t>
  </si>
  <si>
    <t>Reporte a 20 de mayo:
Se elaboró cronograma de presentación de impuestos e informes. Se envió para revisión de los profesionales del área.</t>
  </si>
  <si>
    <t>Reporte a 20 de mayo:
Se realizó la primera reunión del comité, se aprobó el calendario de reuniones. La cuenta de Otros Pasivos se reconoció el ingreso.</t>
  </si>
  <si>
    <t>Reporte a 20 de mayo: Se solicitó concepto a la Contaduría y se debe ajustar la política contable. Revisar procedimiento de liquidación de prestaciones sociales Talento Humano</t>
  </si>
  <si>
    <t>Reporte a 20 de mayo:
Acta de revisión de parametrización, segumiento a las solicitudes d eregistros dobles</t>
  </si>
  <si>
    <t>Pendiente de envío de evidencia lista de chequeo.</t>
  </si>
  <si>
    <t>Evidencia6 y Evidencia7</t>
  </si>
  <si>
    <t xml:space="preserve">Se presento reporte extemporaneo al 20 de mayo del 2021. </t>
  </si>
  <si>
    <t>Evidencia17
Plan de mantenimiento 
Mantenimientos preventivos y Evidencia18</t>
  </si>
  <si>
    <t xml:space="preserve">Dos pendientes de evidencia para dar cierre a las mismas. </t>
  </si>
  <si>
    <t>Las cuatro en ejecución, pendientes de evidencia.</t>
  </si>
  <si>
    <t>LOTERÍAS</t>
  </si>
  <si>
    <t>Auditoría al Procedimiento Validación y Lectura de Premios y Promocionales 2021</t>
  </si>
  <si>
    <t>AUDITORÍA AL PROCEDIMIENTO DE VALIDACIÓN Y LECTURA DE PREMIOS Y PROMOCIONALES 2021</t>
  </si>
  <si>
    <t>2021-2021</t>
  </si>
  <si>
    <t xml:space="preserve">1
</t>
  </si>
  <si>
    <t>Recepción de paquetes de premios</t>
  </si>
  <si>
    <t xml:space="preserve">1. El formato tiene mucha infromación que es repetitiva
2. El formato no facilita el trabajo, se tiene duplicidad de información. 
3. El personal que realiza la actividad no tiene claridad en el diligenciamiento del formato. </t>
  </si>
  <si>
    <t>1. Validación y verificación del formato FR0410-30-2 identificando la viabilidad del mismo con la persona encargada de la recepción de premios.</t>
  </si>
  <si>
    <t>Unidad de Loterias</t>
  </si>
  <si>
    <t>Jefe Unidad de Loterías</t>
  </si>
  <si>
    <t xml:space="preserve">Tiempo, computador, impresora, </t>
  </si>
  <si>
    <t xml:space="preserve">Formato FR0410-30-2 diligenciado correctamente </t>
  </si>
  <si>
    <t>Actividades ejecutadas / Actividades Planeadas</t>
  </si>
  <si>
    <t xml:space="preserve">2. Ajuste y modificación del formato </t>
  </si>
  <si>
    <t xml:space="preserve">3. Presentación para aprobación del Formato en Comité. </t>
  </si>
  <si>
    <t xml:space="preserve">4. Capacitación al personal encargado de la recepción de premios </t>
  </si>
  <si>
    <t xml:space="preserve">2
</t>
  </si>
  <si>
    <t>Recepción de premios billetería electrónica o virtual</t>
  </si>
  <si>
    <t>1. No se está cumpliendo con las TRD establecidas en la Lotería 
2. Los colaboradores de recepción de premios de billetería virtual no tienen claridad sobre las TRD</t>
  </si>
  <si>
    <t xml:space="preserve">1. Capacitar a la persona encargada sobre las TRD de la entidad. 
</t>
  </si>
  <si>
    <t xml:space="preserve">Planillas impresas y archivadas según TRD y consecutivos de las mismas. </t>
  </si>
  <si>
    <t xml:space="preserve">2. Ajustar y socializar las actividades realizadas para que las planillas virtuales se impriman y se archiven con las planillas fisicas en los consecutivos correspondientes. </t>
  </si>
  <si>
    <t>Capacitaciones para identificar autenticidad en los billetes de lotería</t>
  </si>
  <si>
    <t xml:space="preserve">1. Se realizaron capacitaciones con THOMAS sin embargo no se dejó constancia de las mismas
2. No se incluyó la capacitación en en PIC
3. No se tuvo en cuenta a Tesorería, sin embargo la solicitud de pago de los premios se hace desde el mes de marzo 2021 desde la Unidad de Loterías </t>
  </si>
  <si>
    <t xml:space="preserve">1. Planear una caoacitación con Thomas para la identificación de la vericidad de los billetes.
</t>
  </si>
  <si>
    <t>Personal capacitado en la identifiación de billetes falsos</t>
  </si>
  <si>
    <t>2. Solicitar a TH la inclusión de la capacitación en el PIC</t>
  </si>
  <si>
    <t xml:space="preserve">3. Efectuar la capacitación e incluir a todos los funcionarios y contratistas de la Unidad de Loterías y a Tesoreria. </t>
  </si>
  <si>
    <t xml:space="preserve">Segregación de funciones en la lectura y pago de premios </t>
  </si>
  <si>
    <t xml:space="preserve">1. Falta de claridad en los procedimientos: PRO310-246-8 Gestión de Egresos y 
PRO410-393-1 Recepción y Validación de Premios. 
2. Falta compatibilidad entre las funciones y los procedimientos </t>
  </si>
  <si>
    <t xml:space="preserve">1. Socialización procedimiento con las personas encargadas de la solicitud de pago de premios. 
2. Realizar reunión con la Secretaría General determinar la vinculación de las funciones establecidas en el manual de fuciones con los procedimientos establecidos. 
3. Acciones derivadas de la reunión con Secretaría General (cambio de funciones, entre otras) </t>
  </si>
  <si>
    <t xml:space="preserve">
2. Realizar reunión con la Secretaría General determinar la vinculación de las funciones establecidas en el manual de fuciones con los procedimientos establecidos. 
</t>
  </si>
  <si>
    <t xml:space="preserve">3. Acciones derivadas de la reunión con Secretaría General (cambio de funciones, entre otras) </t>
  </si>
  <si>
    <t xml:space="preserve">6
</t>
  </si>
  <si>
    <t>Comunicación de las diferencias en la lectura de premios a los distribuidores</t>
  </si>
  <si>
    <t xml:space="preserve">1. Las actividades de identificación de diferencias y envío de comunicaciones a los distribuidores lo hacen dos personas diferentes, por cuanto la información que tiene la persona que realiza el envío de las comunicaciones no es clara.
2. Las comunicaciones se tardan en realizar, por cuanto el acceso a las planillas para realizar el envío de las comunicaciones se tiene una vez se termina de realizar todo el proceso de lectura de premios.  </t>
  </si>
  <si>
    <t>1. Identificar las actividades que se necesitan desde el sistema comercial para que las comunicaciones se realicen de forma automatica y por el sistema una vez se realice la verificación de las relaciones.</t>
  </si>
  <si>
    <t xml:space="preserve">Cartas emitidas automaticamente por el sistema, para premios y promocionales. </t>
  </si>
  <si>
    <t>2. Realizar reunión con Luis Davila para explicar lo que se requiere en el sistema</t>
  </si>
  <si>
    <t xml:space="preserve">3. Realizar la solicitud formal a Luis Davila encargado del Sistema.  </t>
  </si>
  <si>
    <t xml:space="preserve">4. Realizar la solicitud a los encargados de las planillas para que diligencien la casilla de "observaciones" en los casos en que hayan diferencias negativas, esto para que el sistema tome esa información y haga el envío de la comunicación automaticamente. </t>
  </si>
  <si>
    <t xml:space="preserve">5. Probar el Sistema realizado por Luis del envio de comunicaciones automaticas. </t>
  </si>
  <si>
    <t xml:space="preserve">Revisión de información con área de cartera
</t>
  </si>
  <si>
    <t xml:space="preserve">1. Los distribuidores no envían planillas de relaciones de promocionales 
2. Los distribuidores no diligencian las autoliquidaciones del sistema comercial de la LB </t>
  </si>
  <si>
    <t xml:space="preserve">1. Enviar circular a los distribuidores solicitando  el envío de planillas de promocionales a la LB. </t>
  </si>
  <si>
    <t xml:space="preserve">Cartera cuadrada con la Unidad de Loterías. </t>
  </si>
  <si>
    <t xml:space="preserve">2. Realizar distribución de funciones al interior de la Unidad de Loterías con el fin de que se pueda hacer  acercamiento con los distribuidores con relación a las planillas. </t>
  </si>
  <si>
    <t xml:space="preserve">3. Realizar llamadas telefonicas a los distribuidores que no envíen planillas </t>
  </si>
  <si>
    <t xml:space="preserve">4. Reaizar memorando individual para los distribuidores que persistan con el NO envío planillas de promocionales. </t>
  </si>
  <si>
    <t>Cumplimiento de términos para pago de premios</t>
  </si>
  <si>
    <t xml:space="preserve">1. Los terminos para la caducidad de los tiempos se encuentra deshabilitado.
2. Se desabilitó porque el sistema no tiene una opción que permita inluir la fecha de caducidad de los premios, en sistema los cogía automaticamente después de un año de haber jugado el sorteo, po cuanto no se adapta a posibles cambios  legales relacionados con la caducidad.
3. Las solicitudes de pago de premios de pág web y mayores se realizan desde Tesoreria. Dicha activiviad se debe realizar desde la U. Loterias. 
4. Realizar reunión con Sistemas para determinar la forma de obtener un indicador de tiempos de pago del sistema. </t>
  </si>
  <si>
    <t>1. Realizar reunión con Luis Davila para explicar lo que se requiere en el sistema en relación con la caducidad de premios.</t>
  </si>
  <si>
    <t xml:space="preserve">1. Control de Tiempos de caducidad de premios. 
2. Solicitudes de Orden de Pago de premios pág web y mayores realizados desde la U. Loterías. </t>
  </si>
  <si>
    <t xml:space="preserve">2. Realizar solicitud para cambio del Sistema Comercial a Luis Davila en la que se incluya una opción para la caducidad de premios. </t>
  </si>
  <si>
    <t xml:space="preserve">3. Realizar solicitudes en los cambios en la plataforma para realizar las ordenes de pago pag web y premios mayores desde la U. Loterías. </t>
  </si>
  <si>
    <t xml:space="preserve">4. Realizar las Ordenes de Pago de premios pág web y mayores desde la U. Loterias.  </t>
  </si>
  <si>
    <t xml:space="preserve">5. Realizar reunión con Luis Davila y Sistemas para determinar la viabilidad de un indicador que mida los tiempos de pago de los premios. </t>
  </si>
  <si>
    <t xml:space="preserve">10
</t>
  </si>
  <si>
    <t xml:space="preserve">Pago de premios por parte de los distribuidores
</t>
  </si>
  <si>
    <t xml:space="preserve">1. Los distribuidores envían a las oficinas de la LB premios inferiores a 6SMLV para que sean pagados por la LB. 
2. Los distribuidores no tienen claridad en los montos permitidos para pago de premios. 
3. Los Clientes no tienen claridad en donde realizar el cobro de los premios. </t>
  </si>
  <si>
    <t xml:space="preserve">1. Enviar circular a los distribuidores informado las obligaciones establecidas en el reglamento de distribuifores y los montos permitidos para pago por distribuidores. </t>
  </si>
  <si>
    <t xml:space="preserve">Premios menores a 6SMLV pagados por distribuidores </t>
  </si>
  <si>
    <t xml:space="preserve">2. Cada vez que llegue un premio para ser pagado por la LB comunicar al distribuidor la circular. </t>
  </si>
  <si>
    <t>3. Crear una pieza de comunicación para informar a los clientes ganadores el proceso para el cobro de premios (página web, redes sociales)</t>
  </si>
  <si>
    <t xml:space="preserve">11
</t>
  </si>
  <si>
    <t xml:space="preserve">Pago de premios promocionales
</t>
  </si>
  <si>
    <t xml:space="preserve">1. Falta de lineamientos claros en cuanto a la caducidad de pago de promocionales.  </t>
  </si>
  <si>
    <t>1. Reunión con la Subgerencia General junto con apoyo Juridico para identificar los lineamientos en cuanto a la caducidad de promocionales</t>
  </si>
  <si>
    <t>1. Linamientos claros en cuanto a caducidad de Promocionales 
2. Promocionales pagados según terminos establecidos</t>
  </si>
  <si>
    <t>2. Plan de trabajo producto de las conclusiones de  la reunión.</t>
  </si>
  <si>
    <t xml:space="preserve">12
</t>
  </si>
  <si>
    <t>Cumplimiento de requisitos para pago de premios</t>
  </si>
  <si>
    <t xml:space="preserve">1. Falta de claridad en los procedimientos: PRO310-246-8 Gestión de Egresos y 
PRO410-393-1 Recepción y Validación de Premios. </t>
  </si>
  <si>
    <t>1. Socialización procedimiento con las personas encargadas de la solicitud de pago de premios</t>
  </si>
  <si>
    <t>Cumplimiento de los establecido en los procedimientos</t>
  </si>
  <si>
    <t xml:space="preserve">2. Creación lista de chequeo con la documentación necesaria para el pago de premios. </t>
  </si>
  <si>
    <t>La acción de mejora se encuentra en termino, no obstante, no se presento reporte de avance por el área</t>
  </si>
  <si>
    <t>Se adjunta procdimiento PRO320-XXX-1 INCAPACIDADES y el acta de comité de GIDGYD, llevada a cabo el 28/06/2021, donde se aprueba dicho procedimiento.</t>
  </si>
  <si>
    <t>Si bien el procedimiento fue aprobado en la sesión del 28/06/2021 del CIDGYD, es importante que se finalicen las actividades pendientes, tales como, la codificación del mismo y el ajuste al formato actual dispuesto por la entidad para la presentación de los procesos y procedimientos.  
Se valida el avance reportado y se da por cerrada la acción de mejora.</t>
  </si>
  <si>
    <t>Se reporta copia de contrato de rediseño Institucional de fecha 31 /12/2020-El Dr. Gabriel Ernesto Bustos.</t>
  </si>
  <si>
    <t>No coincide el soporte con la acciòn propuesta de realizar reuniòn con  el area de planeaciòn para analizar la posibilidad de incluir dentro del organigrama la responsabilidad de la ejecución de la gestión contractual ,  con el  reporte del contrato de rediseño institucional.</t>
  </si>
  <si>
    <t>Divia Castillo A.</t>
  </si>
  <si>
    <t>Se reportan actas reuniòn Nos. 1y 2  de 21/05/21 y 31/05/21, de Secr.Gral y unidad RF. Fisicos, sobre actualizaciòn  tabla de retenciòn  documental, tablas de caracterizaciòn documental y migraciòn tablas de migraciòn documental. Pendientes de adopciòn.</t>
  </si>
  <si>
    <t>Se valida el grado de avance de la actividad propuesta.</t>
  </si>
  <si>
    <r>
      <t xml:space="preserve">Se solicita ampliar el término a </t>
    </r>
    <r>
      <rPr>
        <b/>
        <sz val="9"/>
        <color theme="1"/>
        <rFont val="Arial"/>
        <family val="2"/>
      </rPr>
      <t>septiembre 30 de 2021</t>
    </r>
    <r>
      <rPr>
        <sz val="9"/>
        <color theme="1"/>
        <rFont val="Arial"/>
        <family val="2"/>
      </rPr>
      <t xml:space="preserve"> para el cumplimiento de esta actividad, teniendo en cuenta que se está realizando un trabajo transversal respecto a la actualización de la matriz de riesgos, por la que la SG debe articular el trabajo de actualización con planeación.</t>
    </r>
  </si>
  <si>
    <t xml:space="preserve">Teniendo en cuenta lo reportado por el área, en el sentido que las actividades para la superación del hallazgo aun se encuentran en ejecución, al respecttivo corte de seguimiento la acción de mejora se encuentra "INCUMPLIDA" toda vez que el termino para su ejecución se venció (30/06/2021), sin perjuicio de la solicitud de modificación para su cumplimiento. </t>
  </si>
  <si>
    <t>Manuela Hernández J.</t>
  </si>
  <si>
    <r>
      <t xml:space="preserve">Esta actividad se viene realizando mes a mes mediante correos electrónicos, razón por la cual se solicita ampliar el término </t>
    </r>
    <r>
      <rPr>
        <b/>
        <sz val="9"/>
        <color theme="1"/>
        <rFont val="Arial"/>
        <family val="2"/>
      </rPr>
      <t>30 de septiembre de 2021.</t>
    </r>
  </si>
  <si>
    <t>31/06/2021</t>
  </si>
  <si>
    <t>Se observa que en fecha 31 de marzo de 2020 se amplió la fecha para la terminación del plan de mejoramiento, la cual se amplió al 22 de febrero del año 2022. Así mismo, el líder del proceeso envió soportes donde se verifican las actividades que se han adelantado, tendientes a subsanar el hallazgo como son: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</si>
  <si>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Islena Pineda</t>
  </si>
  <si>
    <t>Se observa que en el seguimiento con corte a 30 demarzo se amplió la fecha para  subsanar el hallazgo en cumplimiento  del plan de mejoramiento, la cual se amplió al 31 de diciembre del año 2024. Así mismo, el líder del proceeso envió soportes donde se verifican las actividades que se han adelantado, como son:Seguimiento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</si>
  <si>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 xml:space="preserve">Se observa que a 31 de marzo fue ampliado el plazo para el cumplimiento de esta mejora y por ende no se reportan evidencias frente a esta actividad, teniendo en cuenta que,esta depende de contar con las Tablas de valoración convalidadas y la actualización del Fondo Total Acumulado.  Se solicita ampliar plazo para julio del 2025,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</si>
  <si>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 Así mismo, el líder del proceso envió soportes donde se verifican algunas actividades que se han adelantado, como son: Seguimiento Plan de Mejoramiento VIsita 2020 AB 30 JUNIO 2021\HALLAZGO 11 y 12\2 Sesión PIC - Gestión Documental 29 de junio de 2021.</t>
  </si>
  <si>
    <t xml:space="preserve">Se observa que a 31 de marzo fue ampliado el plazo para el cumplimiento de esta mejora y por ende no se reportan evidencias frente a esta actividad, teniendo en cuenta que esta depende de contar con la actualización de las TVD, Tablas de valoración convalidadas y la actualización del Fondo Total Acumulado.  Se solicita ampliar plazo para el mes de agosto de 2025, teniendo en cuenta todos los procesos que se deben realizar para contar con el cumplimiento de las actividades anteriores. </t>
  </si>
  <si>
    <r>
      <t xml:space="preserve">En cumplimiento a la acción de mejora se continuo con las gestiones ante la copropiedad del edificio sobre la viabilidad de independizar el servicio de energía, la Administración del Edificio remitió al Consejo de Administración las propuestas para tal fin. Se remite el correo recibido en la LB, con dicha solicitud y las cotizaciones correspondientes.  </t>
    </r>
    <r>
      <rPr>
        <b/>
        <sz val="8"/>
        <color theme="1"/>
        <rFont val="Arial"/>
        <family val="2"/>
      </rPr>
      <t>Se propone como nueva fecha para lograr independizar el servicio de energía,el 31/12/2021</t>
    </r>
    <r>
      <rPr>
        <sz val="8"/>
        <color theme="1"/>
        <rFont val="Arial"/>
        <family val="2"/>
      </rPr>
      <t xml:space="preserve">, dado que se debe esperar la autorización del Consejo de Administración y luego continuar con el proceso. Respecto al servicio de acueducto desde el mes de mayo 2021 no se encuentra incluido en la cuota de administración, donde se evidencia la disminución del valor mensual de la misma. </t>
    </r>
  </si>
  <si>
    <t>El área solicito nuevo plazo para la ejecución de la acción de mejora a 31/12/2021, teniendo en cuenta que la administración debe validar las propuestas presentadas para incio del proceso de independización de los servicios; se valida el avance reportado por el área, no obstante al corte de seguimiento la acción se encuentra en estado INCUMPLIDA, dado que no se solicitó con anterioridad la prorroga de la fecha de ejecución teniendo en cuenta las activdades dentro del procedimiento de Planes de mejoramiento.</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</si>
  <si>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 El líder del proceso envió soporte donde se verifica  la existncia del oficio atras referido: Seguimiento Plan de Mejoramiento VIsita 2020 AB 30 JUNIO 2021\HALLAZGO 1\3-2021-384_1.pdf.</t>
  </si>
  <si>
    <t>se espera respuesta de la comunicacion oficial interna enviada y radicado 3-221-384 de fecha 7 de abril de 2021, donde se solicita a la Unidad de Talento Humano la inclusión del profesional Archivista  en el Manual de Funciones de acuerdo con los artículos 4, 5 y 6 de la Ley 1409 de 2010 y Resolución número 629 del 2018.</t>
  </si>
  <si>
    <t>Esta acción depende del cumplimiento del Hallazgo No 1 que se encuentra en proceso, el cual inicia con radicado de oficio No. 3-221-384 de fecha 7 de abril de 2021. El líder del proceso envió soporte donde se verifica  la exisetncia del oficio atras referido: Seguimiento Plan de Mejoramiento VIsita 2020 AB 30 JUNIO 2021\HALLAZGO 1\3-2021-384_1.pdf.</t>
  </si>
  <si>
    <t>En el periodo de marzo a junio de 2021, se envió oficio radicado 3-221-384 de fecha 7 de abril de 2021, donde se solicita a la Unidad de Talento Humano la inclusión del profesional Archivista  en el Manual de Funciones de acuerdo con los artículos 4, 5 y 6 de la Ley 1409 de 2010 y Resolución número 629 del 2018.</t>
  </si>
  <si>
    <t xml:space="preserve">Se encuentra en proceso de Actualización por parte del proceso de Gestión Documental de la Unidad de Recursos Fisicios. Se adjunta evidencia Seguimiento Plan de Mejoramiento VIsita 2020 AB 30 JUNIO 2021\HALLAZGO 3\PGD RECUPERADO.docx </t>
  </si>
  <si>
    <t>Se verificó que se encuentra en proceso y para validar su actualización se requiere del documento donde se avale por el archivo de Bogotá, para proceder a su publicación</t>
  </si>
  <si>
    <t>Se verificó como evidencia oficio con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Seguimiento Plan de Mejoramiento VIsita 2020 AB 30 JUNIO 2021\HALLAZGO 4\3-2021-731_1.pdf</t>
  </si>
  <si>
    <t xml:space="preserve">De conformidad con el oficio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Aunque la solicitud es extemporanea a la fecha de corte del seguimiento 30 de junio de 2021, no obstante en el PAA, para la vigenia de 2021, está programado este seguimiento. </t>
  </si>
  <si>
    <t>Se informa por la Unidad de Recursos Físicos que se inicia el proceso de Actualización de TRD, realizando las actividades que se mencionan a continuación:
1. Entrevistas Áreas Productoras de Información, evidencia Actas de reunion
2. Diligenciamiento de Control de Cambios de Series y Subseries documentales  evidencia (Matriz control de Cambios)
3. Diligenciamiento de Cuadro de Caracterización Documental, evidencia (Cuadros).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</si>
  <si>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 xml:space="preserve"> Si bien se observa que hay actividades encaminadas  subsanar el hallazgo, estas no constituyen el saneamiento de la misma por ausencia de documento que acredite la solicitud al Consejo Distriltal de Archivos para concepto y convalidación y de esta foma   realizar adopción por la entidad. </t>
  </si>
  <si>
    <t>Se lleva a cabo las visitas programadas en los cronogramas reportados en el mes de marzo, consolidando actas de reunion, asi mismo se realiza informe del estado de los archivos de Gestión socializado ante el Comité Institucional de Gestión y Desempeño de sesion del 28 de junio de 2021.
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</si>
  <si>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De acuerdo al Informe "Estado Archivos de Gestión Lotería de Bogotá", se observa que se realizaron vistias de revisión de donde se refleja el numero de metros lineales de la documentación en los Archivos de Gestión de la entidad, indicando que no fue posible identificar los metros lineales existentes en la Unidad de Talento Humano, por lo cual no presenta un resultado integral que conlleve a susbsanar en su integridad el hallazgo.
Se presentan pruebas de capacitación sobre procesos de gestión documental, pero no se muetra seguimiento al dilligenciamiento  de FUID.</t>
  </si>
  <si>
    <t xml:space="preserve">No se presentan evidencias o soporte para la ejecución de essta acción de mejora </t>
  </si>
  <si>
    <t xml:space="preserve">No se presentan información que permita identificar avances para la ejecución de esta acción de mejora </t>
  </si>
  <si>
    <t>De acuerdo al Informe "Estado Archivos de Gestión Lotería de Bogotá", se observa que se realizaron vistias de revisión de donde se refleja el numero de metros lineales de la documentación en los Archivos de Gestión de la entidad, dindicando que no fue posible identificar los metros lineales existentes en la Unidad de Talento Humano, por lo cual no presenta un resultado integral que conlleve a susbsanr en su integridad el hallazgo.
Se presentan pruebas de capacitación sobre procesos de gestión documental, pero no se muetra seguimiento al dilligenciamiento  de FUID.</t>
  </si>
  <si>
    <t>Seguimiento Plan de Mejoramiento VIsita 2020 AB 30 JUNIO 2021\HALLAZGO 13\PINAR JUNIO AJUSTADO\Comité 28 de junio 2021
Seguimiento Plan de Mejoramiento VIsita 2020 AB 30 JUNIO 2021\HALLAZGO 13\PINAR JUNIO AJUSTADO\1-2021-1067_1 Observaciones Archivo Distrital sobre el PINAR.pdf
Seguimiento Plan de Mejoramiento VIsita 2020 AB 30 JUNIO 2021\HALLAZGO 13\PINAR JUNIO AJUSTADO\2-2021-807_1 envio PINAR final AB.pdf
Seguimiento Plan de Mejoramiento VIsita 2020 AB 30 JUNIO 2021\HALLAZGO 13\PINAR JUNIO AJUSTADO\Comunicínación envío Archivo de Bogotá.docx
Seguimiento Plan de Mejoramiento VIsita 2020 AB 30 JUNIO 2021\HALLAZGO 13\PINAR JUNIO AJUSTADO\Diagnostico_integral.pdf
Seguimiento Plan de Mejoramiento VIsita 2020 AB 30 JUNIO 2021\HALLAZGO 13\PINAR JUNIO AJUSTADO\FORMULARIO ESTADO DE LA ADMINISTRACION DOCUMENTAL_2020.xlsb
Seguimiento Plan de Mejoramiento VIsita 2020 AB 30 JUNIO 2021\HALLAZGO 13\PINAR JUNIO AJUSTADO\Herramienta de Seguimiento.xlsx
Seguimiento Plan de Mejoramiento VIsita 2020 AB 30 JUNIO 2021\HALLAZGO 13\PINAR JUNIO AJUSTADO\LOTERIAInformeVisita.pdf
Seguimiento Plan de Mejoramiento VIsita 2020 AB 30 JUNIO 2021\HALLAZGO 13\PINAR JUNIO AJUSTADO\PINAR APROBADO POR COMITÉ.docx
Seguimiento Plan de Mejoramiento VIsita 2020 AB 30 JUNIO 2021\HALLAZGO 13\PINAR JUNIO AJUSTADO\PlantillaOficio_9-2021-780.docx</t>
  </si>
  <si>
    <t xml:space="preserve">Informó Recursos Físicos el envío del PINAR al Archivo de Bogotá mediante Comunicado   2-2021-468 de fecha 3 de mayo de 2021.
Respuesta concepto comunicaciones de 2-2021-17581 de fecha 26 de mayo 2021
Ajuste PINAR de acuerdo a recomendaciones - Envía Planeación 21 de junio de 2021 (Aprobación Comité Institucional de Gestión y Desempeño)
Aprobación Pinar mediante Comité Institucional de Gestión y Desempeñe de fecha 28 de junio de 2021. De acuerdo a lo anterior se validan los esfuerzos y las gestioness adelantadas por la Unidad de Recursos Físicos tendientes a susbsanar el hallazgo pero aún no se ha obtenido el aval del Archivo de Bogotá, para su adopción en la Lotería de Bogotá.
</t>
  </si>
  <si>
    <t xml:space="preserve">No se presentan evidencias o soporte para la ejecución de esta acción de mejora </t>
  </si>
  <si>
    <t>Seguimiento Plan de Mejoramiento VIsita 2020 AB 30 JUNIO 2021\HALLAZGO 17 Y 18\3-2021-730_1.pdf</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</si>
  <si>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</si>
  <si>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</si>
  <si>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La  Unidad de Recursos físicos, informa que para el desarrollo de la presente actividad se realizó la contratación de una Persona con la Profesion de Restauración de Bienes Muebles, quien inicio contrato el 01 de junio de 2021, el cual realiza plan de Traajo para la actualización del SIC en su componente de Conservación Documental, evidencia Plan de Trabajo.
Vale la pena resaltar que se requiere la contratación de un Ingeniero de Sistemas con conocimiento en Preservación Digital a largo Plazo el cual se encuentra gestión por el Área de Sistemas.
Seguimiento Plan de Mejoramiento VIsita 2020 AB 30 JUNIO 2021\HALLAZGO 21\Plan_trabajo_Contrato__51_2021.xlsx</t>
  </si>
  <si>
    <t>Si bien se están adelantando gestiones tendientes a subsanar el hallazgo, aún no se han efectuado los ajustes de Plan de Conrservación documental y Plan de Preservacion Digital, para el aval del equipo interdisciplinario del Archivo de Bogotá.</t>
  </si>
  <si>
    <t>Seguimiento Plan de Mejoramiento VIsita 2020 AB 30 JUNIO 2021\HALLAZGO 22\1 Sesion PIC - Gestión Documental 14 de Abril
Seguimiento Plan de Mejoramiento VIsita 2020 AB 30 JUNIO 2021\HALLAZGO 22\2 Sesión PIC - Gestión Documental 29 de junio de 2021</t>
  </si>
  <si>
    <t xml:space="preserve">Se realizo articulación del proceso de gestión documental con el Plan Institucional de Capaitación, realizando 2 sesiones de capacitaciones de fecha 14 de abril de 2021 y 29 de junio de 2021. </t>
  </si>
  <si>
    <t>Manuela Hernández Jaramillo</t>
  </si>
  <si>
    <t xml:space="preserve">No se presentó reporte de avance por el área; plan de mejoramiento incompleto toda vez que no se formuló la acción de mejora a realizar, pero defincieron fecha de terminación de las acciones la cual se encuentra vencida. Dicho plan no permite un adecuado seguimiento por parte de la OCI, que aseguré el cumplimiento de las acciones a realizar para superar las deficiencias encontradas. </t>
  </si>
  <si>
    <t>Establecer un Formato general para documentar la condición PEP; SIPLAFT y Riesgo anticorrupción.</t>
  </si>
  <si>
    <t>1. Diseñar el Formato SIPLAFT, PEP y Política Anticorrupción.
2. Presentar al Comité de CGYD el formato para implementación en todos los contratos futuros de LDB
3. Hacer firmar el Formato al 100% de los contratos vigentes.</t>
  </si>
  <si>
    <t>Actividades</t>
  </si>
  <si>
    <t>Ajustar Formato 
FRO 400-300-2.</t>
  </si>
  <si>
    <t>1. Revisar y Ajustar la Lista de Chequeo de los documentos requeridos, para la suscripción de un contrato; incluyendo entre otros los soportes de antecedentes de organismos de control.
2. Documentar en los procedimientos la responsabilidad de asegurar el cumplimiento de la lista de chequeo.
3. Completar los expedientes de los contratos tomados como muestra en la auditoria.</t>
  </si>
  <si>
    <t>Actualizar el procedimiento de Pago de Premios; Información para pago de premios  en forma, documentos y valor.</t>
  </si>
  <si>
    <t>1. Actualizar el procedimiento de Pago de Premios incluyendo los documentos requeridos para el pago de premios.
2. Actualizar en el sistema de información los controles de documentación SIPLAFT
3. Adecuar Infografía en la Pagina con los documentos para pago de Premios de Acuerdo con el procedimiento.
4. Informar en la Pagina las formas de cobrar sus premios.</t>
  </si>
  <si>
    <t>1. Diseñar el Formato SIPLAFT, PEP y Política Anticorrupción.
2. Presentar al Comité de CGYD el formato para implementación en todos los contratos futuros de LDB</t>
  </si>
  <si>
    <t>1. Revisar y Ajustar la Lista de Chequeo de los documentos requeridos, para la suscripción de un contrato; incluyendo entre otros los soportes de antecedentes de organismos de control.</t>
  </si>
  <si>
    <t>1. Actualizar el procedimiento de Pago de Premios incluyendo los documentos requeridos para el pago de premios.
2. Actualizar en el sistema de información los controles de documentación SIPLAFT</t>
  </si>
  <si>
    <t xml:space="preserve">Se verifican los soportes de las actividades 1 y 2.
La dependencia no presenta los soportes correspondientes a la presentación en Comité Institucional de Gestión y Desarrollo. </t>
  </si>
  <si>
    <t xml:space="preserve">La dependencia entrega como soporte un formato de lista de chequeo que está aprobado desde el 4/12/2008, es decir no corresponde a la ejecución de la actividad propuesta. </t>
  </si>
  <si>
    <t xml:space="preserve">La dependencia entrega como soporte el procedimiento y pantallazo de actualización del sistema </t>
  </si>
  <si>
    <t>La dependencia no presenta avances</t>
  </si>
  <si>
    <t>Luz D. Amaya</t>
  </si>
  <si>
    <t>En cuanto al procedimiento de Emisión y Autorización de Concepto, se incluyó lo relacionado con la lista de chequeo en las actividades previstas en los numerales 1 y 2, dejando como un registro y complementando la política de operación 1, pendiente pasar a Planeación para aprobación.
Se entrega documento.</t>
  </si>
  <si>
    <t xml:space="preserve">Se valida el avance reportado por al área, en lo relacionado al ajuste del procedimiento en la inclusión de la lista de chequeo. Pendiente de aprobar por planeación y el CIDGYD; de otra parte, no se presenta evidencia relacionada con la actividad de ajustes a la plataforma para prevenir errores en el cargue de documentos requisitos por los distribuidores para la autorización de los juegos promocionales y rifas. Es necesario asegurarse de que las actividades asociadas a subsanar ducha deficiencia se realicen a la mayor brevedad posible para evitar nuevas situaciones como las descritas que afecten el buen desarrollo de las actividades asociadas al proceso. </t>
  </si>
  <si>
    <t>Se han efectuado requerimientos para los ajustes del aplicativo, a través de correo electrónico.  Se adjunta soportes de reporte y seguimiento.</t>
  </si>
  <si>
    <t xml:space="preserve">La actividad relacionada en miras de subsanar el hallazgo, no corresponde con la acción de mejora planteada, toda vez, que en la misma se menciona a implementación de un control y seguimiento de las solicitudes de juegos promocionales y rifas, a través de un reporte del estado de la solicitud, entendiendóse así, que se llevara un control del estado de cada una de las solicitudes registradas en el aplicativo-modulo apuestas. 
De otra parte, la actividad reportada hace referencia a los requerimientos para los ajustes del aplicativo asociada a la acción de mejora de la observación 1. No obstante el documento soporte (correo electrónico, asunto "pendientes modulos promocionales), no permite la comprensión de cuáles son los requerimientos que se han elevado para los ajustes necesarios al aplicativo-modulo apuestas. </t>
  </si>
  <si>
    <t>Se elaboró propuesta como Plan de Auditoría atendiendo el anexo técnico del Contrato de Concesión N° 68 de 2016.
Se adjunta documento.</t>
  </si>
  <si>
    <t>Se resaltan la actividad realizada para subsanar la observación encontrada; no obstante en el documento adjunto en el apartado al que hace relación el cronograma de auditorías, no especifica las fechas propuestas para la realización de las auditorías, así como evidencia de auditorías que se esten adelantando durante la vigencia. Es necesario asegurarse que las auditorías se realicen, teniendo en cuenta que es una obligación que contrae la entidad como concedente.</t>
  </si>
  <si>
    <r>
      <t xml:space="preserve">Se ajustó el procedimiento </t>
    </r>
    <r>
      <rPr>
        <i/>
        <sz val="8"/>
        <rFont val="Calibri"/>
        <family val="2"/>
        <scheme val="minor"/>
      </rPr>
      <t>"Facturación de instrumentos del juego de apuestas permanentes o chance"</t>
    </r>
    <r>
      <rPr>
        <sz val="8"/>
        <rFont val="Calibri"/>
        <family val="2"/>
        <scheme val="minor"/>
      </rPr>
      <t>, incluyendo lo relacionado con el plan de compras, pendiente pasar a Planeación para aprobación.
Se adjunta documento.</t>
    </r>
  </si>
  <si>
    <t xml:space="preserve">Se valida el avance reportado por al área, en lo relacionado al ajuste del procedimiento en lo referente al plan de compras, se encuentra aun pendiente de pasar para aprobación por planeación y el CIDGYD, no obstante, el termino de ejecución para el cumplimiento se venció (30/06/2021), por consiguiente al respectivo corte de seguimiento la acción de mejora NO LOGRÓ  subsanar la observación. </t>
  </si>
  <si>
    <t>Se ajustaron las causas de los riesgos RG-9 Disminución de solicitudes de promocionales y rifas y RC-14 Autorización de promocionales y rifas con incumplimiento de requisitos, no obstante y en razón a que exite una nueva metodología para la construcción de la matriz de riesgos, se tiene agendada reunión con el área de planeacion para la revision  y ajustes de todos los riesgos.
Se adjunta documento.</t>
  </si>
  <si>
    <t xml:space="preserve">Si bien se reaizó la revisión y ajustes correspondientes a los riesgos indentificados en la matriz de riesgos del proceso, la cual se encuentra pendiente de revisión por planeación,  no se evidencia la identificación de los riesgos descritos en la obervación (inadecuada utilización de los formularios por parte del Concesionario y a la perdida o hurto de los mismos para la realización del juego, seguridad de la información de la operación del chance, incumplimiento o inconsistencia en el ejercicio de las funciones de fiscalización propias de la Lotería cmo entidad concedente), los cuales son importantes teniendo en cuenta la naturaleza del proceso. 
No obstante a que, se tiene contemplado el ejercicio de revisión, validación y ajuste de la matriz de riesgos del proceso, teniendo en cuenta la nueva Política de riesgos de la entidad que fue objeto de actualización debido al cambio en la metología establecida por el DAFP, en donde se pueden identificar los riesgos anteriormente mencionados y otros que puedan afectar el proceso, el termino de ejecución para el cumplimiento se venció (30/06/2021), por consiguiente al respcetivo corte de seguimiento la acción de mejora NO LOGRÓ  subsanar la observación. </t>
  </si>
  <si>
    <r>
      <t xml:space="preserve">Se incluye un párrafo en la actividad 1 del procedimiento que indica: </t>
    </r>
    <r>
      <rPr>
        <i/>
        <sz val="8"/>
        <rFont val="Calibri"/>
        <family val="2"/>
        <scheme val="minor"/>
      </rPr>
      <t>"De igual manera, la Lotería de Bogotá diseña campañas comerciales y envía correos másivos a posibles gestores (centros comerciales, colegios, ESAL, colegios, etc) dando a conocer la normatividad y los requisitos necesarios para efectuar juegos promocionales y/o rifas, invitando a realizar el juego legal".</t>
    </r>
    <r>
      <rPr>
        <sz val="8"/>
        <rFont val="Calibri"/>
        <family val="2"/>
        <scheme val="minor"/>
      </rPr>
      <t xml:space="preserve">
Pendiente pasar a Planeación para aprobación.
Se entrega documento.</t>
    </r>
  </si>
  <si>
    <t xml:space="preserve">Se valida el avance reportado por al área, no obstante los ajustes realizados al procedimiento se encuentra aun pendiente de pasar para aprobación por planeación y el CIDGYD; el termino de ejecución para el cumplimiento se venció (30/06/2021), por consiguiente al respcetivo corte de seguimiento la acción de mejora NO LOGRÓ  subsanar la observación. </t>
  </si>
  <si>
    <r>
      <t xml:space="preserve">1. Se ajustó el procedimiento Sancionatorio por Operación Ilegal de Juegos de suerte y azar, atendiendo que la firma de actos administrativos se hace por la subgerencia general, sin embargo, este procedimiento es de cáracter general y no excluye los Juegos Promcionales y Rifas, no siedo necesario ajustar por esta razón.
2. Se ajusta el procedimiento Gestión de Derechos de Explotación de forma, pero no de fondo, puesto que en el mismo ya esta contemplado el procedimiento de Derechos de Explotación y Gastos de Administración para Juegos Promocionales y Rifas.
3. No se ajusta el procedimiento Control y Seguimiento de Apuestas Permanentes, en razón a que el mismo es exclusivo para chance y que así mismo para Juegos Promocionales y Rifas, existe el procedimiento de </t>
    </r>
    <r>
      <rPr>
        <i/>
        <sz val="8"/>
        <rFont val="Calibri"/>
        <family val="2"/>
        <scheme val="minor"/>
      </rPr>
      <t>"Emisión y Autorización de Concepto"</t>
    </r>
    <r>
      <rPr>
        <sz val="8"/>
        <rFont val="Calibri"/>
        <family val="2"/>
        <scheme val="minor"/>
      </rPr>
      <t xml:space="preserve"> , el cual se ajustó para atender otra observación de este mismo plan de mejoramiento.
4. No se identificaron indicadores adicionales, ya que para Juegos Promocionales y Rifas existen los indicadores relacionados con Atención a Llamadas (extensión de Gloria Sáenz) e ingresos por promocionales, con los cuales se hace seguimiento a Juegos Promocionales y Rifas.</t>
    </r>
  </si>
  <si>
    <t>Se valida el avance reportado por al área, no obstante, se encuentra aun pendiente de pasar para aprobación por planeación y el CIDGYD para que el procedimiento ajustado sea valido para su implementación.</t>
  </si>
  <si>
    <t>Se efectuaron las consultas de como se debe realizar el registro de este software ante la Dirección Nacional de Derecho de Autor - Unidad Administrava Especial Ministerio del Interior, para lo cual se esta en proceso de recopilación de la información y documentos a entregar ante este ente.</t>
  </si>
  <si>
    <t xml:space="preserve">No se presentan evidencias y/o soportes para la revisión del avance reportado por el área. </t>
  </si>
  <si>
    <t>Acta de capacitación en donde se validó y verificó el formato FR0410-30-2, en donde se identificó la viabilidad del mismo con la persona encargada de la recepción de premios.</t>
  </si>
  <si>
    <t xml:space="preserve"> Se hizo el ajuste y modificación del formato y se presentó para aprobación del Comité, mediante correo electrónico se solicito a la Oficina de Planeación el Acta de aprobación de ajuste y modificación del formato  FR0410-30-2 </t>
  </si>
  <si>
    <t xml:space="preserve">Se presentó para aprobación por parte del Comité el ajuste y modificación del formato  FR0410-30-2 </t>
  </si>
  <si>
    <t xml:space="preserve">Acta de capacitación al personal encargado de la recepción de premios, en el manejo y uso del formato  FR0410-30-2 </t>
  </si>
  <si>
    <t xml:space="preserve">Acción cumplida, soporte consistente. </t>
  </si>
  <si>
    <t>Luz Dary Amaya Peña</t>
  </si>
  <si>
    <t xml:space="preserve">Sin avance reportado </t>
  </si>
  <si>
    <t xml:space="preserve">Se esta coordinando la capacitación con la firma impresora Thomas Greg and Sons, a trevés del señor Jaime funcionario de Thomas, quien daría la capacitación para la identificación de la vericidad de los billetes.
</t>
  </si>
  <si>
    <t>Mediante correo electrónico se solicitando a la Unidada de Talento Humano, para que se incluya la capacitación de  identificación de la vericidad de los billetes  en el PIC</t>
  </si>
  <si>
    <t xml:space="preserve">Se efectúo la capacitación  sobre la identificación de la vericidad de los billetes, dirigida a los funcionarios y contratistas de la Unidad de Loterías y a Tesoreria. </t>
  </si>
  <si>
    <t xml:space="preserve">Acta de reunión de socialización del procedimiento con las personas encargadas de la solicitud de pago de premios. 
</t>
  </si>
  <si>
    <t>Mediante correos electrónicos, la Jefe de la Unidad de Loterías, le solicitó a la firma encargada del Sistema de Información de la Entidad,  lo siguiente:
- Requerimientos Unidad de Loterias.pdf
- Correo PROMOCIONALES en word
- Correo PREMIOS en Word
se izo la identificación de las actividades que se necesitan desde el sistema comercial para que las comunicaciones se realicen de forma automatica y por el sistema una vez se realice la verificación de las relaciones.</t>
  </si>
  <si>
    <t xml:space="preserve">Pantallazo soporte de la Reunión (reunión Luis Davila. Pdf).
</t>
  </si>
  <si>
    <t xml:space="preserve">Mediante correos electrónicos, la Jefe de la Unidad de Loterías, hizo solicitud formal al ingeniero  Luis Davila encargado del Sistema (Correo requerimiento Unidad de Loterias.pdf). </t>
  </si>
  <si>
    <t>Mediante correos electrónicos, la Jefe de la Unidad de Loterías, le solicitó a la firma encargada del Sistema de Información de la Entidad (Correo  Distribución de funciones Unidad de Loterías.pdf).</t>
  </si>
  <si>
    <t>Está en espera que la firma encargada del Sistema de Información de la Entidad,  implemente y realiza prueba de “testing”  para comprar el adecuado funcionamiento del aplicativo en cuanto al envió automático, cuando se presenten diferencias negativas en las planillas; . así como pruebas del sistema para verificar que el aplicativo  genere automaticamente comunicaciones a los distribuidores cuando de presenten diferencias en la lectura de premios. 
Se han realizado pruebas desde la Unidad de Loterías y los resultados de las mismas se han informado a Luis Davila mediante correos electronicos.</t>
  </si>
  <si>
    <t xml:space="preserve">Se está proyectando la Circular  para enviarla a los distribuidores,  solicitando  el envío de planillas de promocionales a la LB. </t>
  </si>
  <si>
    <t>Mediante correo electrónico se comunicó la redistribución de funciones al interior de la Unidad de Loterías con el fin de que se pueda hacer  acercamiento con los distribuidores con relación a las planillas. (Correo  Distribución de funciones Unidad de Loterías.pdf).</t>
  </si>
  <si>
    <t xml:space="preserve">Se estan haciendo llamadas telefónicas a los distribuidores para verificar que no falten planillas. 
PREGUNTA A MANUELA QUÉ HACER PORQUE DE LAS LLAMADAS NO SE DEJAN SOPORTES. SE PUEDE CAMBIAR LA ACCIÓN?? </t>
  </si>
  <si>
    <t xml:space="preserve">Se está coordinando con  los funcionarios de la Unidad de Loterías, para que nos indiquen quienes envían planillas y se procederá a hacer los memorandos y el envió de estos, de tal forma que los distribuidores que persistan con el no envío planillas de promocionales puedan enviarlas. </t>
  </si>
  <si>
    <t xml:space="preserve">Se reaiza reunión con Luis Davila (reunión Luis Davila. Pdf). en la cual </t>
  </si>
  <si>
    <t xml:space="preserve">Mediante correos electrónicos, la Jefe de la Unidad de Loterías, solicitó a la firma encargada del Sistema de Información de la Entidad, lo siguiente:
- Correo solicitud de Ordenes de Pago Premios Menores.pdf
- Archivo excel: Toma de Requerimientos Premios Menores
- Correo AJUSTE PAGO DE PREMIOS.pdf
 </t>
  </si>
  <si>
    <t>Las ordenes de pago de premios mayores y página web se están generando desde la Unidad de Loterías. 
Pago de premios web y mayores desde Unidad de Loterias .pdf</t>
  </si>
  <si>
    <t xml:space="preserve">Se esta proyectando la Circular a los distribuidores informado las obligaciones establecidas en el reglamento de distribuifores y los montos permitidos para pago por distribuidores. </t>
  </si>
  <si>
    <t>Se está trabajando en conjunto con la agencia de publicidad y la Oficina de Comunicaciones  de  la Lotería de Bogotá, para crear una pieza de comunicación para informar a los clientes ganadores el proceso que deben seguir para el cobro de premios, la cual e publicará en la página web y en las redes sociales.</t>
  </si>
  <si>
    <t>Se esta solicitando la reunión con la Subgerencia General y con el  apoyo dela Oficina Jurídica,  para identificar los lineamientos en cuanto a la caducidad de promocionales; de la cual se debe dar un  concepto jurídico sobre la caducidad sustentar a la luz del marco legal vigente el termino para decretar la caducidad de los promocionales.</t>
  </si>
  <si>
    <t>Una  vez obtenido el concepto jurídico sobre la caducidad de los promocionales, se establecerá el Plan de Trabajo para su difusión y/o socialización para ponerlo en práctica</t>
  </si>
  <si>
    <t>Se realizó la socialización del procedimiento con las personas encargadas de la solicitud de pago de premios, de acuerdo con lo establecido en el procedimiento PRO410-393-1 Recepción y Validación de Premios.</t>
  </si>
  <si>
    <t xml:space="preserve">Se procedió a la elaboración de una lista de chequeo con la documentación necesaria para el pago de premios la cual incluye entre otra información la siguiente:
-Billete ( Físico y virtual
-Fotocopia  billete
-Formato identificador de ganadores
-Cédula
-Autorización para consignar a una cuenta y/o pago en cheque 
-Buscar en listas restrictivas
-Verificar si es un ganador recurrente
-Si &gt; de $11.000.000 ( VER PROCEDIEMINTO)
CERTIFICACION DE THOMAS 
-Certificación de validación de la tira virtual
-Lista de chequeo Autenticidad del Billete
</t>
  </si>
  <si>
    <t>2**SIN REPORTE DE AVANCE</t>
  </si>
  <si>
    <t>Se enviará correo a Talento humano recordando la capacitación requerida en aspectos contables. Como evidencia de la acción por favor remitirse al Plan de Capacitaciones publicado en la carpeta compartida de Planeación.</t>
  </si>
  <si>
    <t>Se presentan  cronograma de capacitaciones pero no se reporta e idencias de las capacitaciones realizadas; Envíar evidencias de reporte del corte anterior, para dar por cerrada la acción de mejora.</t>
  </si>
  <si>
    <t>Divia Castillo</t>
  </si>
  <si>
    <t>Se realizaron dos reuniones del Comité de Sostenibilidad Contable (2 reuniones). Se presentó y aprobó por parte del Comité el Plan de Saneamiento Contable</t>
  </si>
  <si>
    <t xml:space="preserve">existe plan  de sostenibilidad contable, y actas sin firma; Se validnn evidencias de acciòn  formulada; pendiente acto adminitrativo para saneamiento contgable y registro. </t>
  </si>
  <si>
    <t>La conciliación entre la Contabilidad y el SIPROJWEB con corte a 31 de marzo no se realizó, se realizará la conciliación con corte a 30 de junio de 2021</t>
  </si>
  <si>
    <t xml:space="preserve"> Reporta conciliacion a 31/06/2021, no se evidenvcia reporte con corteo 31/03/2021; se valaida evidencia conciliacion Siproweb junìo de 2021, no se realizo marzo de 2021.</t>
  </si>
  <si>
    <t>Se procedió a reportar avance de las acciones del Plan de Mejoramiento. Se elaboró cuadro de seguimiento a los reportes de información del Plan de Mejoramiento</t>
  </si>
  <si>
    <t xml:space="preserve">Reportan PM, con  corte 30/06/2021,pero carecen de evidencias que permitan la validación y seguimiento a las diferentes acciones de mejora formuladas. Es necesario envíar todos los soportes que den cuenta de las actividades realizadas en función de subsanar la observación presentada. </t>
  </si>
  <si>
    <t>Se han enviado requerimientos a la Mesa de Servicio para el ajuste y mejora del aplicativo. Los requerimientos cubren las áreas de Presupuesto, Cartera y Contabilidad.</t>
  </si>
  <si>
    <t>No se reportan  evidencias sobre grado de avance; No se reportan evidencias durante el periodo, manifiestan  realizar solicitudes a la mesa de trabajo.</t>
  </si>
  <si>
    <t>En las Notas a los estados fincieros de la vigencia 2021 se describirá con mayor claridad lo que compone la cuenta de beneficios a empleados.</t>
  </si>
  <si>
    <t>La accion  inicia en octubrre 2021; seguimiento en 31/10/2021.</t>
  </si>
  <si>
    <t>Se está trabajando en la construcción de la Pólitica de manejo de inversiones de acuerdo con lo estipulado en la Política Contable de la Lotería.</t>
  </si>
  <si>
    <t>Se proyecta corregir la acciòn  con  corte 30/08/2021, pero no se evidencia avance algujnoa tendiente a la correcciòn.</t>
  </si>
  <si>
    <t>Se realizaron 2 reuniones del Comité de Sostenibilidad, se aprobó calendario de reuniones y se presentó Plan de Sostenibilidad Contable</t>
  </si>
  <si>
    <t>Se evidencia gestion  del comité de sostenibilidad contable y cronograma de reuniones; Se validan evidencia, pendiente depuraciòn contable y estableer controles para garantizar la calidad de la in formaciòn contable.</t>
  </si>
  <si>
    <t>Se elaboró cronograma.</t>
  </si>
  <si>
    <t>Se presenta cronograma para la presentaciòn de las ob ligaciones tributarias y la fecha de Presentaciòn por parte de la entidad; Se reporta cronograma de vencimiento y  el avance del mismo, pero no se establecen a alertas que minimicen o garanticen  la materializaciòn   del riesgo.</t>
  </si>
  <si>
    <t>Se esta trabajando en la creación de la hoja de control con el área de Talento Humano</t>
  </si>
  <si>
    <t>No se reporta evidencia. Se sugiere dar priolridad y gestionar las acciones propñuestgar tendientes a sub sanar el hallazgo den tro del termino.</t>
  </si>
  <si>
    <t>Se revisó conjuntamente con el área de sistemas y Talento Humano el procedimiento de pago de la Ley 100, se establecieron ajustes y mejoras a este proceso.</t>
  </si>
  <si>
    <t>Se enuncia ajustes y mejoras al procedimiento  de pagol de leyh 100,  pero no se adjuntan  evidencias; Se valida soportes de ordenes de pago de lols meses enero, marzo y abril de nomina, observando que se adjujntgan   los soportes correspondientes en p.df- resumen ded nòmina, cikros, RP, CDP, SOP (SOLICITUD O.P), sin embargo los giros a COOPEBIS, SINTRALOT, no se adjunta relaciòn  de descuentos y ,pago por concepto de impuestos no se adjunta declaracion. adminitrativo y Financiero, por parte de OCI.</t>
  </si>
  <si>
    <t>HALLAZGOS ABIERTOS</t>
  </si>
  <si>
    <t xml:space="preserve">HALLAZGOS CERRADOS </t>
  </si>
  <si>
    <t xml:space="preserve">HALLAZGOS </t>
  </si>
  <si>
    <t xml:space="preserve"> PENDIENTES(EN EJECUCIÓN) TERMINO VENCIDO</t>
  </si>
  <si>
    <t>INFORME EVALUACIÓN INDEPENDIENTE AL SISTEMA DE CONTROL INTERNO-JUNIO 2021</t>
  </si>
  <si>
    <t>TODOS</t>
  </si>
  <si>
    <t>1. Ambiente de control</t>
  </si>
  <si>
    <t>2. Gestión de Riesgos</t>
  </si>
  <si>
    <t>3. Actividades de control</t>
  </si>
  <si>
    <t>4. Información y comunicación</t>
  </si>
  <si>
    <t>5. Actividades de Monitoreo</t>
  </si>
  <si>
    <t>De los 24 aspectos que involucran los 5 lineamientos de este componente, 11 se encuentran presentes y funcionando, pero presentan deficiencias relativas al diseño y/o ejecución de los controles y 4 presentan deficiencias mayores al diseño y/o ejecución de los controles, por lo que es necesario un análisis y revisión de las debilidades para fortalecer los controles. Se requiere acciones o actividades dirigidas a su mantenimiento dentro del marco de las líneas de defensa; aspectos relativos a la implementación de la política de integridad en la entidad, definición y adopción de la política de administración del riesgo, creación y actualización del Comité Institucional de Coordinación de Control Interno, evaluación de la planeación estratégica de la entidad, entre otros.</t>
  </si>
  <si>
    <t>De los 17 aspectos que lo integran, 11 siguen presentando deficiencias de control, en la medida en que, se encuentran presentes y funcionando, pero requieren acciones dirigidas a fortalecer o mejorar su diseño y/o ejecución.
Las deficiencias más recurrentes en el análisis de los diferentes aspectos, están referidas a las limitaciones en el seguimiento y monitoreo por parte de los líderes de proceso y sus equipos de trabajo, como primera línea de defensa.</t>
  </si>
  <si>
    <t>Se mantiene la oportunidad de mejora en lo relativo a la ejecución de los controles, teniendo en cuenta que, se encuentran presentes y funcionando, pero requieren mayor rigurosidad en su ejecución y seguimiento.</t>
  </si>
  <si>
    <t>No se tienen definidos y adoptados los roles del esquema de tres líneas de defensa</t>
  </si>
  <si>
    <t>Elaborar, aprobar e implementar un documento sobre líneas de defensa.</t>
  </si>
  <si>
    <t>No se evidencia la apropiación de la Política de Administración del Riesgo aprobada en el CICCI en julio.</t>
  </si>
  <si>
    <t>Socializar en el segundo semestre la política de administración de riesgo.</t>
  </si>
  <si>
    <t>No se cuenta con soportes de evaluación de apropiación del Código de Integridad.</t>
  </si>
  <si>
    <t>Actualización, divulgación, y evaluación de apropiación del Código de integridad.</t>
  </si>
  <si>
    <t>No se cuenta con una Política de Conflictos de Interés independiente.
No se han aclarado los canales de denuncia internos, con mecanismos de protección al denunciante.</t>
  </si>
  <si>
    <t>Actualización de la Politica de Anticorrupción y Gestión Antisoborno, incluyendo:
- Política de Conflictos de Interés
- Canales de denuncia interna sobre situaciones irregulares</t>
  </si>
  <si>
    <t>Actualizar Comité Institucional de Control Interno</t>
  </si>
  <si>
    <t>Reglamento CICCI</t>
  </si>
  <si>
    <t>No se cuenta con soporte de los mecanismos de control para evitar el uso inadecuado de la información</t>
  </si>
  <si>
    <t>Actualizar la Política de Seguridad de la Información, definiendo los mecanismos de control para evitar el uso inadecuado de la información</t>
  </si>
  <si>
    <t>Política</t>
  </si>
  <si>
    <t>No se cuenta con soportes de seguimiento periódico al enlace de Transparencia y Acceso a la Información</t>
  </si>
  <si>
    <t>Realizar seguimiento al enlace de Transparencia y Acceso a la Información</t>
  </si>
  <si>
    <t xml:space="preserve">Informes </t>
  </si>
  <si>
    <t>No se cuenta con soportes de revisión periódica del contexto institucional</t>
  </si>
  <si>
    <t>Realizar revisiones periódicas del contexto institucional para identificar situaciones que puedan afectar el cumplimiento de los objetivos estratégicas de la entidad.</t>
  </si>
  <si>
    <t>No se cuenta con soportes de seguimiento a la planeación estratégica del Talento Humano, ni de avance del PIC</t>
  </si>
  <si>
    <t>Realizar seguimiento a la planeación estratégica de Talento Humano, incluyendo evaluación del PIC.</t>
  </si>
  <si>
    <t>Seguimientos</t>
  </si>
  <si>
    <t>Se han realizado los seguimientos respectivos por parte de la OCI, sin embargo no se han presentado en el CICCI debido a las condiciones de salud del Jefe de la oficina.</t>
  </si>
  <si>
    <t>Presentar en el CICCI los resultados de seguimientos programados a los planes de mejora de la entidad, derivados de las auditorías internas como las adelantadas por la Contraloría.</t>
  </si>
  <si>
    <t>Reuniones CICCI</t>
  </si>
  <si>
    <t>Se evidencia seguimiento a la matriz de riesgos solo por parte de la primera línea de defensa con corte a 30 de junio, se debe complementar con la 2º línea de defensa.</t>
  </si>
  <si>
    <t>Realizar seguimiento a la matriz de riesgo.</t>
  </si>
  <si>
    <t>Informes de seguimiento</t>
  </si>
  <si>
    <t>Se evidencia la actualización de las matrices de riesgos de la entidad, y se deben aprobar en el CICCI.</t>
  </si>
  <si>
    <t>Actualizar los riesgos de la entidad de acuerdo a la nueva metodología y llevar a aprobación del CICCI</t>
  </si>
  <si>
    <t>Matriz de riesgos actualizada</t>
  </si>
  <si>
    <t>Con la actualización y aprobación de los riesgos de la entidad, se debe realizar seguimiento al estado de los controles y el comportamiento de los riesgos identificados.</t>
  </si>
  <si>
    <t>Generar informes bimestrales sobre los riesgos de la entidad.</t>
  </si>
  <si>
    <t>En caso de materialiarse algún riesgo, aplicar el procedimiento establecido, diligenciando el formato correspondiente y ejercer control sobre el mismo, de acuerdo a la política de riesgo.</t>
  </si>
  <si>
    <t>Matriz de riesgo materializado en caso de ser necesario</t>
  </si>
  <si>
    <t>N/A</t>
  </si>
  <si>
    <t>No se cuenta con el procedimiento</t>
  </si>
  <si>
    <t>Diseñar procedimiento orientado a facilitar la comunicación con contratistas y proveedores de servicios.</t>
  </si>
  <si>
    <t>Actualizar el procedimiento o instructivo orientado a evaluar periódicamente la efectividad de los canales de comunicación con que cuenta la Lotería.</t>
  </si>
  <si>
    <t>Se evidencia falta de oportunidad en los reportes de planes de mejoramiento por los responsables.</t>
  </si>
  <si>
    <t>Generar reuniones bimestrales con equipos de trabajo con el fin de revisar avances en los planes de mejoramiento, planes de acción, indicadores entre otros.</t>
  </si>
  <si>
    <t xml:space="preserve">Actas de reunión </t>
  </si>
  <si>
    <t>No se cuenta con el mapa de aseguramiento</t>
  </si>
  <si>
    <t>Capacitación a líderes sobre mapa de aseguramiento.</t>
  </si>
  <si>
    <t>Realizar mapa de aseguramiento</t>
  </si>
  <si>
    <t>Matriz diligenciada</t>
  </si>
  <si>
    <r>
      <t xml:space="preserve">Se presentó un leve descenso en su nivel de avance pasando del 77% en el corte anterior al 68% para la presente evaluación; De los 14 aspectos que integran este componente, 5 se encuentran presentes y funcionan correctamente, por lo tanto, se requieren acciones o actividades dirigidas a su mantenimiento dentro del marco de las líneas de defensa. </t>
    </r>
    <r>
      <rPr>
        <sz val="9"/>
        <color rgb="FFFF0000"/>
        <rFont val="Calibri"/>
        <family val="2"/>
        <scheme val="minor"/>
      </rPr>
      <t>La aprobación del Plan Anual de Auditoría por parte del Comité Institucional de Coordinación de Control Interno.</t>
    </r>
    <r>
      <rPr>
        <sz val="9"/>
        <color indexed="8"/>
        <rFont val="Calibri"/>
        <family val="2"/>
        <scheme val="minor"/>
      </rPr>
      <t xml:space="preserve">
Es importante el fortalecimiento del seguimiento y reporte por parte de los líderes de los procesos, puntualmente en lo referente a los planes de mejoramiento resultado de las auditorías tanto internas como de los entes de control.</t>
    </r>
  </si>
  <si>
    <t xml:space="preserve">No se cuenta con un procedimiento documentado orientado a facilitar la comunicación con contratistas y proveedores de servicios.
No se cuenta con un proceso o procedimiento encaminado a evaluar periodicamente la efectividad de los canales de comunicación.
</t>
  </si>
  <si>
    <t>Jefe Oficina de Control Interno</t>
  </si>
  <si>
    <t>Planeación estratégica</t>
  </si>
  <si>
    <t>Jefe Unidad de Talento Humnao</t>
  </si>
  <si>
    <t>Profesional Planeación Estratégica</t>
  </si>
  <si>
    <t>Profesional Especializada de Sistemas</t>
  </si>
  <si>
    <t>Profesional Oficina Comunicaciones y Mercadeo / Profesional Planeación Estratégica.</t>
  </si>
  <si>
    <t>Gerencia General - Planeación Estratégica.</t>
  </si>
  <si>
    <t>Jefe Unidad de Talento Humano</t>
  </si>
  <si>
    <t>Líderes de procesos / Profesional Planeación Estratégica / Jefe Oficina de Control Interno</t>
  </si>
  <si>
    <t>Profesional Planeación Estratégica / Jefe Oficina de Control Interno</t>
  </si>
  <si>
    <t>Lideres de Procesos</t>
  </si>
  <si>
    <t>Profesional de Comunicaciones</t>
  </si>
  <si>
    <t>Profesional de Comunicaciones / Atención al Cliente</t>
  </si>
  <si>
    <t>Líderes de procesos</t>
  </si>
  <si>
    <t>Jefe Oficina de Control Interno.</t>
  </si>
  <si>
    <t>Líderes de procesos y Jefe Oficina de Control Interno.</t>
  </si>
  <si>
    <t>Control Interno</t>
  </si>
  <si>
    <t>Área de Sistemas</t>
  </si>
  <si>
    <t>Oficina Comunicaciones y Mercadeo /Planeación Estratégica.</t>
  </si>
  <si>
    <t>Todas las dependencias</t>
  </si>
  <si>
    <t>Planeación estratégica/Control Interno</t>
  </si>
  <si>
    <t>Oficina Comunicaciones y Mercadeo</t>
  </si>
  <si>
    <t>Oficina Comunicaciones y Atención al Cliente</t>
  </si>
  <si>
    <t>INFORME VISITA DIRECCIÓN DISTRITAL DE ARCHIVO 2019</t>
  </si>
  <si>
    <t xml:space="preserve">GESTIÓN CONTRATACTUAL 2018
   PROCESO: BIENES Y SERVICIOS   </t>
  </si>
  <si>
    <t>La actualización del PETI se refiere a la infraaestructura del centro de datos, caracterisica internas del centro de datos, estructura organizacional y talento humano, portales WEB, sistemas de información etc.</t>
  </si>
  <si>
    <t>Es conforme</t>
  </si>
  <si>
    <t>Se presentó como evidencia oficio dirigido a la gerencia pero el requerimiento está pendiente de cumplimiento.</t>
  </si>
  <si>
    <t>En la evidencia adjunta se cumplen con los criterios enunciados en el hallazgo</t>
  </si>
  <si>
    <t>En la evidencia se adjunta documento "Inventario GLPI" que no contiene ninguna infromación</t>
  </si>
  <si>
    <t>En la evidencia se adjunta documento "Inventario GLPI" que no contiene ninguna información</t>
  </si>
  <si>
    <t xml:space="preserve">Se creo el procedimiento de mesa de servicio en el que todos los usuarios deben diligenciar para la atención de los requerimientos en sistemas </t>
  </si>
  <si>
    <t>Se adjunta proyecto de estudios previos para contratar un profesional y atender este requerimiento</t>
  </si>
  <si>
    <t/>
  </si>
  <si>
    <t>OK</t>
  </si>
  <si>
    <t>Oficio de radicación; se envió solicitud de concepto fvorable al Deparatamento Administrativo del Servicio Civil</t>
  </si>
  <si>
    <t xml:space="preserve">Se adjunta solicitud de concepto ante el Deparatamento Administrativo del Servicio Civil, sobre el rediseño institucional que la entidad ha venido desarrollando en función de convertir a la entidad en un entidad moderna, diseñada para la innovación y el cambio. Así mismo, entre otras temas señala proyectos de actos Administrativos como el de "Acuerdo Modificación Estructura Organizacional de la Lotería"; si bien se valida el avance reportado por el área en miras a subsanar la deficiencia encontrada, la actividad aun se encuentra en ejecución en tanto se cuente con el respectivo concepto y por tal motivo, la actividad se encuentra en estado en termino. </t>
  </si>
  <si>
    <t xml:space="preserve">Manuela Hernández J. </t>
  </si>
  <si>
    <t>Cuadro de carácterización actualización TRD; se cuenta ya con el cuadro de carácterización de las tablas de rentenció cúlminado en el mes de septiembre de 2021</t>
  </si>
  <si>
    <t xml:space="preserve">Teniendo en cuenta la actividad de actualización del cuadro de caracterización de las tablas de retención documental del proceso, junto con el profesional a cargo de gestión documental, se ajustó teniendo en cuenta a lo que establece las normas legales vigentes, lo mismo a las actividades realizadas dentro del proceso que deben ser documentadas; se valida el avance reportado y se cierra la presente acción de mejora. </t>
  </si>
  <si>
    <t>Matriz de riesos actualizada Gestión Jurídica; se trabajó con planeación la actualización de la matriz de riesgos</t>
  </si>
  <si>
    <t xml:space="preserve">Se adjunta word con vinculo sharepoint donde se encuentra la matriz de riesgos actualizada de todos los procesos de la entidad, incluyendo el de Gestión Jurídica teniendo en cuenta la nueva metodología del DAFP; dicha matriz de riesgo actualizada fue aprobada en el marco del CIDGYD en sesión del 30 de agosto del 2021.
Se valida el avance reportado y se cierra la presente acción de mejora. </t>
  </si>
  <si>
    <t>NA; Está en construcción esta actividad está pendiente de entregar para el viernes 22 de octubre</t>
  </si>
  <si>
    <t xml:space="preserve">Teniendo en cuenta que esta actividad aun se encuentra en proceso de ejcución y que se solicitó prorroga de tiempo para el 30 de septiembre, al presente corte de seguimiento la acción de mejora se encuentra Incumplida por termino vencido; así mismo, si la misma se tiene contemplada terminar su ejecución al 100% para subsanar la deficiencia encontrada dentro de la fecha meniconada (22 de octubre), es necesario realizar la solicitud de prorroga en el tiempo de ejecución, de acuerdo con lo contmplado dentro del procedimiento de planes de mejoramiento de la OCI. </t>
  </si>
  <si>
    <t>Se archiva formula médica, correo electrónico remitido a la empresa encargada de entregar los medicamentos a los trabjadores.</t>
  </si>
  <si>
    <t>EN PROCESO , no se adjuntan evidencias.</t>
  </si>
  <si>
    <t>De acuerdo con lo informado por la Administradora del Edificio Lotería de Bogotá, en el Consejo de Administración que se llevará a cabo a finales de octubre, en el orden de día se encuentra someter este tema de  independizar el servicio de energía,  teniendo como base las cotizaciones recibidas. Igualmente indicó que dado el presupuesto debe quedar ejecutado en la vigencia 2021, una vez el Consejo emita la autoprización, se inciará el trámite en noviembre 2021.  Por lo anterior se reitera la propuesta como nueva fecha para lograr independizar el servicio de energía,el 31/12/2021.</t>
  </si>
  <si>
    <t>Este Hallazgo sigue abierto por cuanto, se sigue con las gestiones frente a la coopropiedad del edificio 
teniendo en cuenta las actividades señaladas por la Unidad de Recursos Físicos en el numeral "4. Actividades realizadas a la fecha".</t>
  </si>
  <si>
    <t>ISLENA PINEDA RODRIGUEZ</t>
  </si>
  <si>
    <t xml:space="preserve">Para que la Contratista Historiadora realice los ajustes solicitados por el Archivo de Bogotá, se le debe entragar el insumo, por lo tanto la Técnóloga contratada se encuentra en el elaboración del  Inventario Documental del FDA, de acuerdo con el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t>
  </si>
  <si>
    <t xml:space="preserve">Sigue abierto este hallazgo, por que como bien lo explica la Unidad de Recursos Físicos la Técnóloga contratada se encuentra a  la fecha en la elaboración del  Inventario Documental del FDA, de acuerdo con el  Plan de Trabajo para la elaboración de Tablas de Valoración Documental  para la vigencia 2021, siendo este el insumo principal para dar continuidad a la elaboración de TVD como para los anexos que se requieren en cumplimiento del Acuerdo AGN 004 de 2019.  
</t>
  </si>
  <si>
    <t>Como se ha informado para el cumplimiento de esta acción se requiere la finalización de la acción señalada en el hallazgo No 6 la cual  tiene fecha de finalización el 28 de febrero de 2022, pero hay que tener en cuenta que de acuerdo al directrices y lineamientos para hacer intervención del Fondo Documental Acumulado- FDA se debe contar con la convalidación de Tablas de Valoración Documental por el Consejo Distrital de Archivos. Como avance se reporta que se contrató a la Técnóloga quien se encuentra en el elaboración del  Inventario Documental del FDA.</t>
  </si>
  <si>
    <t>Sigue abierto este hallazgo dado que de acuerdo a lo expuesto en el item anterior no se ha obtenido la convalidacion de las tablas</t>
  </si>
  <si>
    <t>Sigue abierto este hallazgo, por que para realizar las trasnferencias secundarias, se deben tener  las TVD validadas, y esta actividad se encuentra en proceso.</t>
  </si>
  <si>
    <t>Sigue abierto este hallazgo, por que para realizar la publicación en la pagina web la informacion de las transferencias secundarias realizadas a la direccion distrital de archivo de bogota,  se deben tener  las TVD validadas, y esta actividad se encuentra en proceso.</t>
  </si>
  <si>
    <t>Resolución Interna de Gerencia General mediante  085 de 2021; La Loteria de Bogotá realiza modificación del manual de funciones teniendo en cuenta los establecido en los artículos 4, 5 y 6 de la Ley 1409 de 2010 y Resolución número 629 del 2018, mediante la Resolución Interna de Gerencia General mediante  085 de 2021</t>
  </si>
  <si>
    <t>Se considera que con la inclusión del perfil del profesional de archivistica en el manual de funciones mediante modificación que se hizo al mismo mediante resolución No. 85 de 2021, se dio cumplimiento a lo establecido  en los artículos 4, 5 y 6 de la Ley 1409 de 2010 y Resolución número 629 del 2018</t>
  </si>
  <si>
    <t>Comunicación con No de radicado  3-2021-839 del 20 de Julio de 2021.
La Unidad de Recursos Fisicos se encuentra en espera respuesta por parte de la Gerencia General de la comunicación con No de radicado  3-2021-839 del 20 de Julio de 2021, en el cual se solicita conocer el estado de la incorporación del perfil requerido y establecido en el Manual de Funciones.</t>
  </si>
  <si>
    <t xml:space="preserve">Efectuado el seguimiento, aún se sigue a la espera de respuesta, ya que la decisió n para subsanar este hallazgo es de carácter gerencial </t>
  </si>
  <si>
    <t>PGD
Comunicación enviío AB.
Se realiza terminación de Actualización del Programa de Gestión Documental y se realiza el envío al Archivo de Bogotá para recomendaciones y/o observaciones con No de Radicado 2-2021-1121 del 23 de agosto de 2021</t>
  </si>
  <si>
    <t xml:space="preserve">Se da por cerrada ya que la tareas o actividad para subsanar el hallazgo consistía en realizar ajustes del Programa de Gestión Documental, para que sea  avalado por el Archivo de Bogotá para públicación. Los ajustes fueron realizados, estan pendiente el dictamen del Archivo Distrital. </t>
  </si>
  <si>
    <t>Acta de Reunion
Se realizó mesa de trabajo programada y se detallan actividades de articulación del Plan Anual de Auditorias y el proceso de Gestión Documental reflejada mediante acta de reunion</t>
  </si>
  <si>
    <t xml:space="preserve">Se da por cerrada ya que la Mesa de Trabajo con la Oficina de Control Interno para subsanar el hallazgo se realizó donde se articularon actividades del Plan Anual de Auditorías con el proceso de Gestión documental  </t>
  </si>
  <si>
    <t>Las acciones adelantas para la Actualización de Tablas de Retención Documental se mencioó a continuación:
1. Cuadro de Caracterización Áreas Productoras
2. Organigrama analizado de acuerdo a los actos administrativos y  Áreas Productoras
3. Cuadro de Clasificación Documental</t>
  </si>
  <si>
    <t>Sigue abierto este hallazgo por cuanto si bien se hcieron los ajustes a las Tabla de Retención Documental y se presentaron al Consejo Distriltal de Archivos para concepto y convalidación, este objetivo no se ha alcanzado.</t>
  </si>
  <si>
    <t>FUID AG 
Teniendo en cuenta el seguimiento de los Archivo de Gestión de la Loteria de Bogota se registran 3 Áreas con cumplimiento de entrega de Formato Único de Inventario Documental de las cuales presentean el estado que se mencionan a continuación
Gerencia General OK
Atención Al Cliente en Ajustes
Oficina de Control Interno  en Ajustes</t>
  </si>
  <si>
    <t>Se cierra este hallago por cuanto se hizo seguimiento a los archivos de gestión de la entidad con lo cual se cumple el cronograma de revisión y seguimiento al dilligenciamiento  de FUID y también se efectuó capacitación sobre  los  archivos de Gestión</t>
  </si>
  <si>
    <t xml:space="preserve">Estado y Volumen AC
Seguimiento Compromisos
Se realiza verificación del la cantidad de metros lineales custodiados en el sotano y que correspondien al archivo central
Adicionalmente se realiza seguimiento a Los Archivos de Gestión que custodian información pendiente de tranferencia documental </t>
  </si>
  <si>
    <t xml:space="preserve">Se cierra por que si bien  una de las  actividades para subsanar el hallazgo consistía en el ajuste del FUID este se hizo y los seguimientos al diligenciamuiento del FUID, las mediciones y los seguimientos a los archivos de gestión y cewntral  permiten verificar el plan de trabajo </t>
  </si>
  <si>
    <t xml:space="preserve">Estado y Volumen AC
Seguimiento Compromisos;
Se realiza verificación del la cantidad de metros lineales custodiados en el sotano y que correspondien al archivo central
Adicionalmente se realiza seguimiento a Los Archivos de Gestión que custodian información pendiente de tranferencia documental </t>
  </si>
  <si>
    <t>Se cierra por cuanto la actividad para subsanar el hallazgo fue realizada apunta a la revisión  y consolidación   FUID del Archivo Central</t>
  </si>
  <si>
    <t>https://www.loteriadebogota.com/plan-institucional-de-archivos/
El Plan Institucional de Archivos se encuentra actualizado y Públicado en el link disponible en: https://www.loteriadebogota.com/plan-institucional-de-archivos/</t>
  </si>
  <si>
    <t xml:space="preserve">Se cierra por cuanto se realizó el ajuste y se actualizó el documento PINAR el cual además se encuentra publicado en la web de la entidad. </t>
  </si>
  <si>
    <t xml:space="preserve"> Las acciones adelantadas en el siguiente seguimiento las cuales se deben validar:
1. Historia Institucional
2. Consolidación Normativa
3. Linea de tiempo
4 cuadro de Evolución Organica
5 Inventario Documentales FDA </t>
  </si>
  <si>
    <t xml:space="preserve">Sigue abierto por que si bien se realizaron algunas actividades estas no han sido validaddas por la autoridad administrativa correspondiente. </t>
  </si>
  <si>
    <t>MOREQ;
La  acción  adelantada en el presente  seguimiento son:
 Actualización del Modelo de Requiitos de Documentos electrónicos</t>
  </si>
  <si>
    <t>Se cierra por cuanto la actividad se cumplió la cual consistió en la actualización del  Modelo de Requisitos de documentos electrónicos MOREQ</t>
  </si>
  <si>
    <t xml:space="preserve"> Las  acciones adelantadas en el presente seguimiento son :
Por parte del Área de sistemas se envian  manuales de usuario del  Aplicativo SIGA</t>
  </si>
  <si>
    <t xml:space="preserve">Se cierra por cuanto el área de sistemas envió la elaboración  del manuale de usuario del  Aplicativo SIGA. 
</t>
  </si>
  <si>
    <t xml:space="preserve">Se cierra por cuanto el área de sistemas envió la elaboración  del manuale de usuario del  Aplicativo SIGA. </t>
  </si>
  <si>
    <t>Correo electrónico Solicitud.
Se realiza solicitud mediante correo electrónico al Área de Sistemas para revisar el los requermientos del Moreq el cual se encuentra de disponibilidad de tiempo</t>
  </si>
  <si>
    <t xml:space="preserve">Sigue abierta por cuanto la última actividad que se evidencia,  muestra la existencia de un correo electrónico de solicitud al área de sistemas para revisar los requerimiento del MOREQ y así permitir el desarrollo del sistema para la gestión documental </t>
  </si>
  <si>
    <t>Avance Plan de Conservación Documental; Se realiza avance del Plan de Conservación Documental de acuerdo al plan de trabajo para su ejecución 
Se realiza revisión por Secretaria General. Area de Sisitemas y Unidad de Recursos Fisicos quedando pendiente el avance del Plan de Preservación Digital por parte del Área de SIsitemas</t>
  </si>
  <si>
    <t xml:space="preserve">Sigue abierto por cuanto la acitividad a realizar para subsanar no se ha cumplido en su integridad. </t>
  </si>
  <si>
    <t>PETI_2021_PM.docx</t>
  </si>
  <si>
    <t>Se Presenta avances en el PETI relacionados  a los lineamientos estratégicos de la Entidad, sin embargo, no se evidencia  Planes detallados con respecto a los  Proyectos, Metas, Acciones, Productos, Responsables, Cronogramas e indicadores cuantitativos  para planeación y medición  de la eficacia de su implementación</t>
  </si>
  <si>
    <t>Catalogo de Servicios V-1.4
PETI_2021_PM</t>
  </si>
  <si>
    <t>El Área cuenta con el software adecuado GLPI y Active Directory para mantener  un inventario actualizado de plataforma tecnológica (hardware, software y telecomunicaciones), sin embargo, a la fecha no se ha entregado documentacion actualizada de:
Inventario Hardware y Software Dinámico. 
Diagrama de infraestructura Tecnológica.
Catálogo de  servicios tecnológicos  Actual
Perfil de Acceso de Usuarios</t>
  </si>
  <si>
    <t>Acuerdos de Nivel de Servicio_V1.4</t>
  </si>
  <si>
    <t>Se evidencia en el documento  la adopción de  Acuerdos de Nivel de Servicio_V1.4, sin embargo, es necesario evidenciar las estadísticas de aplicación de las SLA´s dentro del sistema GLPI</t>
  </si>
  <si>
    <t xml:space="preserve">FORMATO SEGUIMIENTO Y CONTROL </t>
  </si>
  <si>
    <t>Se evidencia la aplicabilidad del formato FRO330-183-5  INFORME DE SEGUIMIENTO, CONTROL Y REEVALUACIÓN
DE PROVEEDORES Y CONTRATISTAS  que especifica lso documentos  necesarios de para cumplir con los requerimientos de Gobierno digital y MSPI</t>
  </si>
  <si>
    <t>PRO340-243-GESTION_CAMBIOS_FINAL</t>
  </si>
  <si>
    <t>Se evidencia documento formato de  procedimiento de gestion de cambios sobre  activos de software y Hardware con tipificación de cambio, Minutgrama para activación de rollback de cambios.
Se Recomeinda  clarificar  criterios cuantitativos  para determinar si un cambio necesita autorización del comité de cambios o no.</t>
  </si>
  <si>
    <t>No se presentan evidencias de avance para el cumplimiento de esta acción.</t>
  </si>
  <si>
    <t>MANUAL_PSI_2021
MAPA_RIESGOS_2021</t>
  </si>
  <si>
    <t>Se evidencia avance al respecto con la construcción de las Políticas de seguridad de la Información MANUAL_PSI_2021.pdf, MAPA_RIESGOS_2021 y la planeación sobre la capacitación de Seguridad de  información.</t>
  </si>
  <si>
    <t xml:space="preserve">no se presentan evidencias de avance para el cumplimiento de esta acción.
</t>
  </si>
  <si>
    <t>Acuerdos de Nivel de Servicio_V1.4
MANUAL_PSI_2021</t>
  </si>
  <si>
    <t>Se evidencia avance con la construcción de formatos e instructivos encaminados a aplicar controles de la norma como Acuerdos de Nivel de Servicio, Manueal de Politicas de Seguridad de la Información, alineados con el modelo del  Sistema de Gestión Integral.</t>
  </si>
  <si>
    <t>PETI_2021_PM</t>
  </si>
  <si>
    <t>Se evidencia avance en  la construcción de documentos y mecanismos alineados con ISO9001:2015 y MSPI con base en ISO 27001 de forma implícita, sin embargo es necesario el ajuste y estandarización de documentos sobre estas normativas.</t>
  </si>
  <si>
    <t>Aun se evidencian brechas de seguridad en cuanto a:
Seguridad de acceso a Centro de Cómputo.
Seguridad Red de Datos cableada.
Seguridad de acceso de Usuario que aunque están declaradas no se aplican a la realidad.</t>
  </si>
  <si>
    <t>Aunque ya existe un procedimiento formal de gestión del cambio TIC este no posee un indicador cuantitativo adecaudo que evalue especificamente el riesgo de desequilibrio costo/beneficio en adquisiciones,ademas el formato actual no analiza capacidades de evaluaxión de desempeño, vida útil y sostenibildiad futura.</t>
  </si>
  <si>
    <t>No existe base de datos de conocimiento sobre cada uno de los procesos desarollados por el talento Humano TIC. Continua la dependencia de conocimiento de contratistas y Funcionarios.</t>
  </si>
  <si>
    <t>El proceso cuenta con 5 procedimientos:
PRO202-211-9 Gestión de Copias de Seguridad
PRO340-241-9 ADMINISTRACIÓN DE USUARIOS
PRO340-243-9 DESARROLLO DE APLICACIONES
PRO340-387-2 MESA DE SERVICIO Y ATENCIÓN A USUARIOS
PRO340-392-1 CERTIFICACIÓN VIRTUAL.
Si embargo es necesario que se estime su disgregación para que el control y mitigación del riesgo se realice de una forma más óptima.</t>
  </si>
  <si>
    <t>Se encuentra implementado el sistema Informático GLPI y existe establecimiento de Acuerdos de Nivel de servicio no oficiales (Sin fimas por las partes)</t>
  </si>
  <si>
    <t xml:space="preserve">No se presentan evidencias de avance para el cumplimiento de esta acción.
</t>
  </si>
  <si>
    <t xml:space="preserve">No se presentan evidencias de análisis de Riesgos Informáticos, ni gestión en la actualización de riesgos que estpen encaminados a mejorar el control de riesgos relacionados al área
</t>
  </si>
  <si>
    <t>A Pesar de la actuaización de la plataforma telefónica no se evidencia el bloqueo de escaneos ene sta subred.</t>
  </si>
  <si>
    <t>A pesar del Cambio del Proveedor de correo eelctrónico y la posibilidad de configuraion para vencimiento de contraseña no se evidencia la implmeentación de esta política en el panel de admiistración de cuentas de usuario.</t>
  </si>
  <si>
    <t>Se evidencia que la redirección  de navegacion HTTPS HttpOnly ya ha sido actualizada.</t>
  </si>
  <si>
    <t>Se solicitó a la Unidad de Talento Humano el desarrollo del mismo, pendiente de respuesta.</t>
  </si>
  <si>
    <t xml:space="preserve"> No se reporta n evidencias</t>
  </si>
  <si>
    <t xml:space="preserve">Divia Castillo </t>
  </si>
  <si>
    <t>Se ha efectuado reunión del Comité de Sostenibilidad de manera periodica. En la Sesión del mes de junio 2021 se aprobó la depuración de siete partidas de deudas de vivienda de exfuncionarios, se anexa Resolución 101 de 2021 y anexo que contiene registros contables.</t>
  </si>
  <si>
    <r>
      <t>Se emite Res. No.101 de 2021;" por medio de la cual se ordena la depuración  y saneamiento de unas partidas conciliatorias</t>
    </r>
    <r>
      <rPr>
        <b/>
        <sz val="9"/>
        <color theme="1"/>
        <rFont val="Arial"/>
        <family val="2"/>
      </rPr>
      <t xml:space="preserve"> " </t>
    </r>
    <r>
      <rPr>
        <sz val="9"/>
        <color theme="1"/>
        <rFont val="Arial"/>
        <family val="2"/>
      </rPr>
      <t>por vr. de $184,910,699 - por concepto de pretamos de vivienda, se adjuntan registro contable de fecha 30/06/2021</t>
    </r>
  </si>
  <si>
    <t>Se realizó la conciliación entre Contabilidad y SIPROJWEB, se adjuntan formas de conciliación a junio y septiembre de 2021.</t>
  </si>
  <si>
    <t>Se valida infomación reportada.</t>
  </si>
  <si>
    <t>Se cuenta con el cuadro de relación de las acciones y se tiene soporte de las evidencias.</t>
  </si>
  <si>
    <t>Se validan evidencias que se incluyen en el presente cuadro- EN PROCESO</t>
  </si>
  <si>
    <t>Se han remitido los requerimientos a la mesa de servicios para los trámites pertinentes de ajustes al aplicativo.  A la espera de los ajustes por parte de Sistemas y el ingeniero desarrollador. Se adjunta archivo con la relación de los ajustes solicitados y los avances obtenidos.</t>
  </si>
  <si>
    <t>sevalidan evidencias, EN PROCESO</t>
  </si>
  <si>
    <t>La acción de mejora sólo tendrá evidencia de su ejecución al cierre de la vigencia, con la expedición de los estados financieros y sus respectivas notas. No obstante se aclara que el númeral 6.3 del Manual de Políticas Contables, se establece claramente la clasificación, el reconocimiento, medición inicial y las revelaciones de la cuenta de beneficios a empleados. Se adjunta la parte pertiente del citado manual.</t>
  </si>
  <si>
    <t>Se valida infomación reportada, se adjunta politica contable "Beneficios a los empleados" .</t>
  </si>
  <si>
    <t>Se valida inforfmacion reportada, borrador Politica de Inversiones.</t>
  </si>
  <si>
    <t>Se está trabajando con  la nueva Jefe de la Unidad de Talento Humano sobre la hoja de control. Se realizaron los registros contables correspondientes a los saldos a favor de la entidad por concepto de pago de cesantías retroactivas, de acuerdo con el concepto emitido por la Contaduría General de la Nación.  Se adjunta soporte y concepto.</t>
  </si>
  <si>
    <t>Se valida información, concepto CGN:20211100018671 de19 /04/21, registro contable fecha 30/09/2021.</t>
  </si>
  <si>
    <t>CERRADO</t>
  </si>
  <si>
    <t>Se actualizo la Matriz de Comunicaciones y el inventario de Canales de Atención por parte de la Lotería. Como parte del Botón de Transparencia de la entidad</t>
  </si>
  <si>
    <t xml:space="preserve">Sigue abierto ya que al hacer el análisis se observa que aún siguen algunas actividades incumplidas como por ejemplo: No se cuenta con el enlace a (www.gobiernoenlinea.gov.co), creado en el sitio WEB del sujeto obligado. Además se debe tener en cuenta que el hallazgo tiene relación directa con el contenido de la matriz de cumplimiento de la ley 1712 de 2014, sugerida por la Procuraduría General de la Nación y no frente a la optimización de la visibilidad en la página WEB que si bien hace parte de la atención a los usuarios, lo cierto es que se trata de hallazgos en cuanto al cumplimiento del contenido que debe publicarse en la página WEB botón transparencia y acceso a la información pública.   </t>
  </si>
  <si>
    <t>Islena Pineda Rodriguez</t>
  </si>
  <si>
    <t>Se cierra este hallazgo teniendo encuenta que la información observada en el informe fue actualizada y corregida en el boton transparencia de la página WEB de la entidad.</t>
  </si>
  <si>
    <t>CUMPLIDA</t>
  </si>
  <si>
    <t>Se cierra, este hallazgo por cuanto la información anterior  fue actualizada en el botón transparenci de la WEB, y fue organizada con indicación clara al año a la que corresponde, lo que permite identificar el carácter de información histórica</t>
  </si>
  <si>
    <t>Se coierra ya que al hacer el análisis del hallazgo frente a la acción toda la información se encuentra actualizada en la estructura del Botón de transparencia en la Pagina WEB</t>
  </si>
  <si>
    <t>Sigue abierto por que si bien en la estructura del Botón de transparencia en la Pagina WEB; se registra un item "Criterio Diferencial de Accesibilidad-Formato alternativo para  grupos étnicos y culturales" en ellos no hay  ningún contenido.</t>
  </si>
  <si>
    <t xml:space="preserve">Se cierra por cuanto se cumplió con la actualización de la información que hace referencia a mecanismos o procedimientos de participación ciudadana como son el inventario de canales, el cual se encuentra publicado en el botón transparencia del sitio WEB de la entidad. y adicionalmente se actualizó la matriz de comunicaciones.  </t>
  </si>
  <si>
    <t>El procedimiento Emisión y Autorización de Concepto esta pendiente para aprobación de Planeación.
Por otro lado, se han venido realizando los ajustes necesarios en la Plataforma de Juegos Promocionales y Rifas, en la cual se podrá visualizar que se indica a los gestores los documentos que debe cargar para obtener la autorización, dando a conocer en todo caso a través de la página web la Lista de Chequeo así como el instructivo para efectuar la solicitud.
Así mismo, se ha introducido en la plataforma cambio de estados una vez reealizada la solicitud, incluyendo dentro de estos la opción de efectuar subsanaciones a los documentos inicialmente cargados a la plataforma. Lo anterior permite tanto a la Unidad de Apuestas como al Gestor realizar un seguimiento en la plataforma a los juegos promocionales y rifas por autorizar o autorizados.</t>
  </si>
  <si>
    <t xml:space="preserve">Se valida el avance reportado por el área; pendiente de envío de evidencia de los ajustes que se le han venido realizando al modulo de juegos promocionales y rifas a fin de subsanar las deficiencias encontradas. </t>
  </si>
  <si>
    <t>Actualmente la plataforma de Juegos Promocionales y Rifas cuenta con una opción denominada "Consulta no finalizados", la cual contiene el estado en el que se encuentra cada uno de los Juegos Promocionales y Rifas.
Esta opción permite a la Unidad de Apuestas y Control de Juegos realizar un seguimiento a las solicitudes o autorizaciones de los gestores.</t>
  </si>
  <si>
    <t xml:space="preserve">Pendiente envío de evidencias para validación del avance reportado por el área y cierre del presente hallazgo. </t>
  </si>
  <si>
    <t>El plan de auditoría indica de manera general que la concedente deberá efectuar un cronograma de auditoría por cada vigencia, donde se deben realizar por lo menos dos auditorías por cada año.
Por otra parte para el año 2021 la entidad tiene previsto que de acuerdo con lo definido en el cronograma de actividades, la primera auditoria se realizará el próximo 2 de noviembre, esta auditoria tiene como fin verificar todo el sistema de gestión tecnológica que tiene el operador tecnológico del concesionario, esta auditoria se realizará en el marco de la NTC ISO/IEC 27001:2013, la auditoria será realizado por personal externo a la entidad.
La segunda auditoria se realizará el próximo 22 de noviembre y tiene como fin revisar la lógica de operación de las apuestas permanentes en línea y tiempo real, incentivos sin cobro autorizados y planes de premios autorizados.</t>
  </si>
  <si>
    <t xml:space="preserve">Se valida el avance reportado por el área y se da por cerrada la presente acción de mejora. </t>
  </si>
  <si>
    <t>El procedimiento "Facturación de instrumentos del juego de apuestas permanentes o chance" ajustado, esta pendiente por aprobación de Planeación.</t>
  </si>
  <si>
    <t xml:space="preserve">Se valida el avance reportado por el área; esta pendiente la aprobación de los ajustes realizados al procedimiento por planeación y el CIDGYD. </t>
  </si>
  <si>
    <t>Se tiene previsto efectuar una nueva revisión con la oficina de planeación a la matriz de riesgos.</t>
  </si>
  <si>
    <t xml:space="preserve">Es necesario la revisión de la matriz de riesgos del proceso oportunamente a fin de identificar los riesgos que no han sido documentados y que pueden afectar seriamente al proceso, como los señalados dentro de la presente observación. </t>
  </si>
  <si>
    <t>El procedimiento Emisión y Autorización de Concepto esta pendiente para aprobación de Planeación.
En ese mismo orden es importante indicar que se han adelantado actividades o campañas publicitarias relacionadas con incentivar las solicitudes de juegos promocionales y rifas de forma legal.</t>
  </si>
  <si>
    <t xml:space="preserve">Se valida el avance reportado por el área; esta pendiente la aprobación de los ajustes realizados al procedimiento por planeación y el CIDGYD. 
De otra parte, esta pendiente el envío de evidencia relacionado a las actividades adelantadas para el incentivo de las solicitudes de juegos promocionales y rifas de forma legal. </t>
  </si>
  <si>
    <t>Los procedimientos "Sancionatorio por Operación Ilegal de Juegos de Suerte y Azar" y "Gestión de Derechos de Explotación" (ajustados de forma), estan pendientes para aprobación de Planeación.</t>
  </si>
  <si>
    <t>Es importante resaltar que se gestionaron las hojas de vida de los profesionales que participaron en el proceso, las cuales estan pendiente ser entregadas por Bmind.</t>
  </si>
  <si>
    <t xml:space="preserve">Se realiza capacitación a Gladys Botero, encargada de los premios virtuales sobre las TRD de la Entidad. 
</t>
  </si>
  <si>
    <t xml:space="preserve">Se adjunta acta de capacitación efectauda el 31 de agosto del 2021. Se valida el avance reportado por el área, y se da por cerrada la acción de mejora; hace falta firma de la funcionaria Galdys Botero, ya que, se encuentra en incapacidad médica. </t>
  </si>
  <si>
    <t xml:space="preserve">Las planillas virtuales se imprimen y se archivan en las carpetas correspondientes, sin embargo, en la carpeta compartida de la Lotería "Premios virtuales" se guardan los archivos planos enviados por los distribuidores.  </t>
  </si>
  <si>
    <t>Reporte consistente, se considera que la acción de mejora subsana el hallazgo encontrado.</t>
  </si>
  <si>
    <t xml:space="preserve">Mediante la Resolución 85 de 2021, se modifica el Manual de Funciones en el cual se determina que las actividades relacionadas con el pago de premios se realizará desde la Unidad de Loterias </t>
  </si>
  <si>
    <t>La dependencia no dejó soporte de la reunión realizada. No obstante, se definió el ajuste del Manual de Funciones el cual se aprobó mediante Resolución 85 de 2021 Soporte 5,2</t>
  </si>
  <si>
    <t>Luz Dary Amaya</t>
  </si>
  <si>
    <t>Se definió el ajuste del Manual de Funciones el cual se aprobó mediante Resolución 85 de 2021 Soporte 5,2</t>
  </si>
  <si>
    <t xml:space="preserve">Se realiza la circular No. 007 para distribuidores (fisicos y virtuales) para lo cual se solicita relacionen los valores enviados con tespecto a los premios. 
</t>
  </si>
  <si>
    <t xml:space="preserve">Se vallida el avance reportado por parte del área; se da cierre a la presente acción de mejora. </t>
  </si>
  <si>
    <t xml:space="preserve">La jefe de la Unidad de Loterías al momento de verificar los promocionales en el sistema, revisa que en  las planillas enviadas por los distribuidores se encuentren relacionados los promocionales para lectura.  
Se envían correos electrónicos a los distribuidores que no relacionaron los promocionales en las planillas. </t>
  </si>
  <si>
    <t xml:space="preserve">Se realiza una medición y control de pago de premios por parte de la Unidad de Loterías, en el cual se establece el control de los tiempos para el pago de los premios.
Por otra parte desde la Unidad se generan alertas al árera finanicera con respecto a los premios a los que se les aproxima la fecha de vencimiento. </t>
  </si>
  <si>
    <t xml:space="preserve">Se realiza la circular No. 007 para distribuidores (fisicos y virtuales) en la cual se informan las obligaciones establecidas en el reglamento de distribuifores y los montos permitidos para pago por distribuidores. </t>
  </si>
  <si>
    <t xml:space="preserve">No se han recibido pago de premios menores a 6SMLMV que hayan sido enviados por los distribuidores, sin embargo estos si se han recibido por parte de clientes que vienen a cobrar directamente a la Lotería de Bogotá. </t>
  </si>
  <si>
    <t xml:space="preserve">Se vallida el avance reportado por parte del área, a la fecha no se han recibido pago de premios menores a 6SMLMV, sin embargo, se tiene presente el envío de memorando ; se da cierre a la presente acción de mejora. </t>
  </si>
  <si>
    <t>Se actualiza la página web de la Lotería de Bogota mediante el link de preguntas frecuentes ( https://www.loteriadebogota.com/faqs/), ¿Dónde y cómo cobro un premio de la Lotería de Bogotá?, en el mismo se actualiza la información para el pago de premios, se incluye la información sobre en donde cobrar premios menores a 6SMMLV y se incluyen los puntos de distribución de la Lotería en dónde pueden realizar el cobro. 
Por otra parte, se incluye la documentación necesaria para que deben adjuntar para el pago de premios mayores a 6SMMLV</t>
  </si>
  <si>
    <t>Se realizó reunión con la subgerencia, unidad de Loterías, Abogado de la Unidad de Loterías, en el cual se determinó la periodicidad de la caducidad de los promocionales.</t>
  </si>
  <si>
    <t xml:space="preserve">Acción cumplida
Se realizó reunión y se deja acta con lineamientos para prescripción de promocionales Soporte 11,1 y 8,2 </t>
  </si>
  <si>
    <t xml:space="preserve">En el sistema comercial, se cuenta con la opción para ingresar la fecha de prescripción de promocionales. </t>
  </si>
  <si>
    <t>En el mes de octubre de 2021, se presentará  a la Oficina de Planeación, un documento para discusión, elaborado  con base en  las orientaciones  definidas por el DAFP sobre la elaboración del mapa de aseguramiento.</t>
  </si>
  <si>
    <t>En la sesión del CICCI del mes de octubre de 2021, se realizará el análisis sobre su organización y funciones, y se definirá sobre la pertiencia de realizar ajustes o modificaciones en su composición o en su reglamento.</t>
  </si>
  <si>
    <t>El manual de politicas de la información ya se encuentra aprobado y publicado en la página web https://www.loteriadebogota.com/wp-content/uploads/files/Sistemas/MANUAL_PSI_2021.pdf</t>
  </si>
  <si>
    <t xml:space="preserve">En la sesión del CICCI del 17 de agosto, se presentó la gestión de planes de mejoramiento de las áreas de la entidad tanto internos como externos con corte a 30 de junio del 2021; dicho seguimiento fue el segundo programado de la vigencia.
En la sesión del CICCI que se tiene programada en el mes de octubre, se presentará el reporte de seguimiento a los planes del tercer corte (30 de septiemb
</t>
  </si>
  <si>
    <r>
      <rPr>
        <b/>
        <sz val="9"/>
        <rFont val="Calibri"/>
        <family val="2"/>
        <scheme val="minor"/>
      </rPr>
      <t>Unidad de Loterías:</t>
    </r>
    <r>
      <rPr>
        <sz val="9"/>
        <rFont val="Calibri"/>
        <family val="2"/>
        <scheme val="minor"/>
      </rPr>
      <t xml:space="preserve"> Se hizo seguimiento al mapa de riesgos de la Unidad de Loterías a corte septiembre del 2021,  el cual fue remitido a la Oficina de Planeación.
</t>
    </r>
    <r>
      <rPr>
        <b/>
        <sz val="9"/>
        <rFont val="Calibri"/>
        <family val="2"/>
        <scheme val="minor"/>
      </rPr>
      <t xml:space="preserve">OCI: </t>
    </r>
    <r>
      <rPr>
        <sz val="9"/>
        <rFont val="Calibri"/>
        <family val="2"/>
        <scheme val="minor"/>
      </rPr>
      <t xml:space="preserve">La aprobación de la matriz de riesgos actualizada de la entidad, se llevo a cabo dentro del marco del CIDGYD en sesión del 30 de agosto del 2021. La aprobación de la matriz en el marco del CICCI se contemplara en la sesión de octubre. </t>
    </r>
  </si>
  <si>
    <t xml:space="preserve">
La Oficina de Planeación realizo seguimiento con corte a 31 de agosto a los controles y planes de acción formulados en la matriz de riesgo de cada proceso, informe que fue remitido a la OCI el 20 de septiembre, como parte de los insumos para la realización del  informe de seguimiento a la Matriz de Riesgos actualizada de la entidad con corte a  31 de agosto del 2021; dicho informe fue presentado a la Gerencia General y esta pendiente de socialización en la sesión de octubre del CICCI. </t>
  </si>
  <si>
    <r>
      <rPr>
        <b/>
        <sz val="9"/>
        <rFont val="Calibri"/>
        <family val="2"/>
        <scheme val="minor"/>
      </rPr>
      <t>Unidad de Loterías:</t>
    </r>
    <r>
      <rPr>
        <sz val="9"/>
        <rFont val="Calibri"/>
        <family val="2"/>
        <scheme val="minor"/>
      </rPr>
      <t xml:space="preserve"> Mediante correo electrónico del 14 de septiembre del 2021,  la Unidad de Loterías reportó a la Oficina de Sistemas, el inconveniente presentado el día jueves 9 de septiembre del 2021 en el desarrollo del sorteo 2604. En el cual se presentó retrazo en la ejecución. </t>
    </r>
  </si>
  <si>
    <t>La OCI, adelanto una actividad de capacitación fomento de la cultura de autocontrol,  en la que se desarrollaron temas relacionados con: MIPG, MECI,  Gestión de Riesgos y modelo de líneas de defensa; dicha actividad se realizó en dos sesiones los días 22 y 30 de septiembre y contó con la participación de los líderes de los procesos y sus equipos de trabajo. Una vez se apruebe el documento oficial sobre mapa de aseguramiento, se realizará una nueva actividad de capacitación, que tendrá como propósito, la construcción del mapa de aseguramiento  de la entidad.</t>
  </si>
  <si>
    <t>La OCI se encuentra en proceso de definir la programación para realizar una nueva actividad de capacitación, que tendrá como propósito, la construcción del mapa de aseguramiento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</si>
</sst>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d/mm/yyyy;@"/>
  </numFmts>
  <fonts count="40"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i/>
      <sz val="9"/>
      <color indexed="8"/>
      <name val="Arial"/>
      <family val="2"/>
    </font>
    <font>
      <b/>
      <sz val="9"/>
      <color indexed="8"/>
      <name val="Arial"/>
      <family val="2"/>
    </font>
    <font>
      <sz val="11"/>
      <color theme="1"/>
      <name val="Calibri"/>
      <family val="2"/>
    </font>
    <font>
      <sz val="10"/>
      <color theme="1"/>
      <name val="Calibri"/>
      <family val="2"/>
      <scheme val="minor"/>
    </font>
    <font>
      <b/>
      <sz val="10"/>
      <color theme="1"/>
      <name val="Calibri"/>
      <family val="2"/>
      <scheme val="minor"/>
    </font>
    <font>
      <sz val="10"/>
      <color rgb="FFFF0000"/>
      <name val="Calibri"/>
      <family val="2"/>
      <scheme val="minor"/>
    </font>
    <font>
      <b/>
      <sz val="8"/>
      <color theme="1"/>
      <name val="Calibri"/>
      <family val="2"/>
      <scheme val="minor"/>
    </font>
    <font>
      <sz val="8"/>
      <color rgb="FF000000"/>
      <name val="Calibri"/>
      <family val="2"/>
      <scheme val="minor"/>
    </font>
    <font>
      <sz val="9"/>
      <color indexed="81"/>
      <name val="Tahoma"/>
      <family val="2"/>
    </font>
    <font>
      <sz val="9"/>
      <color indexed="8"/>
      <name val="Calibri"/>
      <family val="2"/>
      <scheme val="minor"/>
    </font>
    <font>
      <i/>
      <u/>
      <sz val="9"/>
      <color theme="1"/>
      <name val="Arial"/>
      <family val="2"/>
    </font>
    <font>
      <sz val="10"/>
      <color theme="1"/>
      <name val="Arial"/>
      <family val="2"/>
    </font>
    <font>
      <sz val="9"/>
      <color rgb="FF000000"/>
      <name val="Calibri"/>
      <family val="2"/>
    </font>
    <font>
      <b/>
      <sz val="9"/>
      <color rgb="FFFF0000"/>
      <name val="Calibri"/>
      <family val="2"/>
      <scheme val="minor"/>
    </font>
    <font>
      <sz val="9"/>
      <color rgb="FFFF0000"/>
      <name val="Calibri"/>
      <family val="2"/>
      <scheme val="minor"/>
    </font>
    <font>
      <b/>
      <sz val="9"/>
      <name val="Calibri"/>
      <family val="2"/>
      <scheme val="minor"/>
    </font>
    <font>
      <sz val="10"/>
      <name val="Calibri"/>
      <family val="2"/>
      <scheme val="minor"/>
    </font>
    <font>
      <sz val="8"/>
      <color indexed="8"/>
      <name val="Calibri"/>
      <family val="2"/>
      <scheme val="minor"/>
    </font>
    <font>
      <sz val="8"/>
      <name val="Calibri"/>
      <family val="2"/>
      <scheme val="minor"/>
    </font>
    <font>
      <sz val="8"/>
      <color theme="1"/>
      <name val="Arial"/>
      <family val="2"/>
    </font>
    <font>
      <b/>
      <sz val="8"/>
      <color theme="1"/>
      <name val="Arial"/>
      <family val="2"/>
    </font>
    <font>
      <i/>
      <sz val="8"/>
      <name val="Calibri"/>
      <family val="2"/>
      <scheme val="minor"/>
    </font>
    <font>
      <b/>
      <sz val="11"/>
      <color theme="1"/>
      <name val="Calibri"/>
      <family val="2"/>
      <scheme val="minor"/>
    </font>
    <font>
      <sz val="9"/>
      <color rgb="FF000000"/>
      <name val="Calibri"/>
      <family val="2"/>
      <scheme val="minor"/>
    </font>
  </fonts>
  <fills count="34">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3300"/>
        <bgColor indexed="64"/>
      </patternFill>
    </fill>
    <fill>
      <patternFill patternType="solid">
        <fgColor theme="9" tint="0.59999389629810485"/>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8" fillId="0" borderId="0"/>
    <xf numFmtId="164" fontId="3" fillId="0" borderId="0" applyFont="0" applyFill="0" applyBorder="0" applyAlignment="0" applyProtection="0"/>
  </cellStyleXfs>
  <cellXfs count="623">
    <xf numFmtId="0" fontId="0" fillId="0" borderId="0" xfId="0"/>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14" fontId="6" fillId="6" borderId="0"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0" fontId="5" fillId="6" borderId="0" xfId="4" applyFont="1" applyFill="1" applyBorder="1" applyAlignment="1" applyProtection="1">
      <alignment horizontal="center" vertical="center" wrapText="1"/>
    </xf>
    <xf numFmtId="0" fontId="6" fillId="6" borderId="0" xfId="0" applyFont="1" applyFill="1" applyBorder="1" applyAlignment="1">
      <alignment horizontal="justify" vertical="top"/>
    </xf>
    <xf numFmtId="0" fontId="9" fillId="6" borderId="0" xfId="0" applyFont="1" applyFill="1" applyBorder="1" applyAlignment="1">
      <alignment horizontal="center" vertical="center" wrapText="1"/>
    </xf>
    <xf numFmtId="9" fontId="9" fillId="6" borderId="0" xfId="0" applyNumberFormat="1" applyFont="1" applyFill="1" applyBorder="1" applyAlignment="1">
      <alignment horizontal="center" vertical="center" wrapText="1"/>
    </xf>
    <xf numFmtId="1" fontId="9" fillId="6" borderId="0" xfId="0" applyNumberFormat="1" applyFont="1" applyFill="1" applyBorder="1" applyAlignment="1">
      <alignment horizontal="center" vertical="center" wrapText="1"/>
    </xf>
    <xf numFmtId="9" fontId="6" fillId="6" borderId="0" xfId="1"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wrapText="1"/>
      <protection locked="0"/>
    </xf>
    <xf numFmtId="14" fontId="9" fillId="6" borderId="0" xfId="0" applyNumberFormat="1" applyFont="1" applyFill="1" applyBorder="1" applyAlignment="1">
      <alignment horizontal="center" vertical="center"/>
    </xf>
    <xf numFmtId="14" fontId="10" fillId="6" borderId="0" xfId="0" applyNumberFormat="1" applyFont="1" applyFill="1" applyBorder="1" applyAlignment="1">
      <alignment horizontal="center" vertical="center"/>
    </xf>
    <xf numFmtId="14" fontId="5" fillId="6" borderId="0" xfId="0" applyNumberFormat="1" applyFont="1" applyFill="1" applyBorder="1" applyAlignment="1">
      <alignment horizontal="center" vertical="center"/>
    </xf>
    <xf numFmtId="0" fontId="6" fillId="6" borderId="0" xfId="0" applyFont="1" applyFill="1" applyBorder="1" applyAlignment="1">
      <alignment horizontal="justify" vertical="top" wrapText="1"/>
    </xf>
    <xf numFmtId="0" fontId="6" fillId="16" borderId="0" xfId="0" applyFont="1" applyFill="1" applyBorder="1" applyAlignment="1" applyProtection="1">
      <alignment horizontal="center" vertical="center"/>
      <protection locked="0"/>
    </xf>
    <xf numFmtId="0" fontId="9" fillId="6" borderId="0" xfId="0" applyFont="1" applyFill="1" applyBorder="1" applyAlignment="1">
      <alignment horizontal="center" vertical="center"/>
    </xf>
    <xf numFmtId="0" fontId="6" fillId="6" borderId="0" xfId="0" applyFont="1" applyFill="1" applyBorder="1" applyAlignment="1">
      <alignment vertical="top" wrapText="1"/>
    </xf>
    <xf numFmtId="0" fontId="6"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5" fillId="3" borderId="0" xfId="4" applyFont="1" applyFill="1" applyBorder="1" applyAlignment="1" applyProtection="1">
      <alignment horizontal="center" vertical="center" wrapText="1"/>
    </xf>
    <xf numFmtId="0" fontId="6" fillId="3" borderId="0" xfId="0" applyFont="1" applyFill="1" applyBorder="1" applyAlignment="1">
      <alignment horizontal="left" vertical="top" wrapText="1"/>
    </xf>
    <xf numFmtId="0" fontId="5" fillId="3" borderId="0" xfId="0" applyFont="1" applyFill="1" applyBorder="1" applyAlignment="1">
      <alignmen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center" vertical="center"/>
    </xf>
    <xf numFmtId="9" fontId="6" fillId="3" borderId="0" xfId="1" applyFont="1" applyFill="1" applyBorder="1" applyAlignment="1" applyProtection="1">
      <alignment horizontal="center" vertical="center"/>
      <protection locked="0"/>
    </xf>
    <xf numFmtId="14" fontId="9" fillId="3" borderId="0" xfId="0" applyNumberFormat="1"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0" fontId="6" fillId="12" borderId="0" xfId="0" applyFont="1" applyFill="1" applyBorder="1" applyAlignment="1" applyProtection="1">
      <alignment horizontal="center" vertical="center" wrapText="1"/>
      <protection locked="0"/>
    </xf>
    <xf numFmtId="0" fontId="6" fillId="12" borderId="0" xfId="0" applyFont="1" applyFill="1" applyBorder="1" applyAlignment="1" applyProtection="1">
      <alignment horizontal="center" vertical="center"/>
      <protection locked="0"/>
    </xf>
    <xf numFmtId="0" fontId="5" fillId="12" borderId="0" xfId="4" applyFont="1" applyFill="1" applyBorder="1" applyAlignment="1" applyProtection="1">
      <alignment horizontal="center" vertical="center" wrapText="1"/>
    </xf>
    <xf numFmtId="0" fontId="6" fillId="12" borderId="0" xfId="0" applyFont="1" applyFill="1" applyBorder="1" applyAlignment="1">
      <alignment horizontal="justify" vertical="top" wrapText="1"/>
    </xf>
    <xf numFmtId="0" fontId="9" fillId="12" borderId="0" xfId="0" applyFont="1" applyFill="1" applyBorder="1" applyAlignment="1">
      <alignment horizontal="center" vertical="center"/>
    </xf>
    <xf numFmtId="0" fontId="13" fillId="12" borderId="0" xfId="0" applyFont="1" applyFill="1" applyBorder="1" applyAlignment="1">
      <alignment horizontal="center" vertical="center" wrapText="1"/>
    </xf>
    <xf numFmtId="9" fontId="6" fillId="12" borderId="0" xfId="1" applyFont="1" applyFill="1" applyBorder="1" applyAlignment="1" applyProtection="1">
      <alignment horizontal="center" vertical="center"/>
      <protection locked="0"/>
    </xf>
    <xf numFmtId="0" fontId="9" fillId="12" borderId="0" xfId="0" applyFont="1" applyFill="1" applyBorder="1" applyAlignment="1">
      <alignment horizontal="justify" vertical="top" wrapText="1"/>
    </xf>
    <xf numFmtId="0" fontId="9" fillId="12" borderId="0" xfId="0" applyFont="1" applyFill="1" applyBorder="1" applyAlignment="1">
      <alignment horizontal="center" vertical="center" wrapText="1"/>
    </xf>
    <xf numFmtId="14" fontId="5" fillId="15" borderId="0" xfId="0" applyNumberFormat="1" applyFont="1" applyFill="1" applyBorder="1" applyAlignment="1">
      <alignment horizontal="center" vertical="center"/>
    </xf>
    <xf numFmtId="0" fontId="12" fillId="3" borderId="0" xfId="0" applyFont="1" applyFill="1" applyBorder="1" applyAlignment="1" applyProtection="1">
      <alignment horizontal="center" vertical="center"/>
      <protection locked="0"/>
    </xf>
    <xf numFmtId="0" fontId="12" fillId="7" borderId="0" xfId="0" applyFont="1" applyFill="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3" fillId="11" borderId="0" xfId="0" applyFont="1" applyFill="1" applyBorder="1" applyAlignment="1" applyProtection="1">
      <alignment horizontal="center" vertical="center" wrapText="1"/>
      <protection locked="0"/>
    </xf>
    <xf numFmtId="0" fontId="13" fillId="12"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14"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protection locked="0"/>
    </xf>
    <xf numFmtId="9" fontId="13" fillId="0" borderId="0" xfId="1" applyFont="1" applyBorder="1" applyAlignment="1" applyProtection="1">
      <alignment horizontal="center" vertical="center"/>
      <protection locked="0"/>
    </xf>
    <xf numFmtId="0" fontId="13" fillId="14" borderId="0" xfId="0" applyFont="1" applyFill="1" applyBorder="1" applyAlignment="1" applyProtection="1">
      <alignment horizontal="center" vertical="center"/>
      <protection locked="0"/>
    </xf>
    <xf numFmtId="14"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wrapText="1"/>
      <protection locked="0"/>
    </xf>
    <xf numFmtId="9" fontId="13" fillId="0" borderId="0" xfId="0" applyNumberFormat="1" applyFont="1" applyBorder="1" applyAlignment="1" applyProtection="1">
      <alignment horizontal="center" vertical="center" wrapText="1"/>
      <protection locked="0"/>
    </xf>
    <xf numFmtId="9" fontId="13" fillId="0" borderId="0"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3" fillId="12" borderId="0" xfId="0" applyFont="1" applyFill="1"/>
    <xf numFmtId="0" fontId="6" fillId="12" borderId="0" xfId="0" applyFont="1" applyFill="1" applyBorder="1" applyAlignment="1">
      <alignment vertical="top" wrapText="1"/>
    </xf>
    <xf numFmtId="0" fontId="6" fillId="12" borderId="0" xfId="0" applyFont="1" applyFill="1" applyBorder="1" applyAlignment="1">
      <alignment horizontal="justify" vertical="justify" wrapText="1"/>
    </xf>
    <xf numFmtId="14" fontId="6" fillId="12" borderId="0" xfId="0" applyNumberFormat="1" applyFont="1" applyFill="1" applyBorder="1" applyAlignment="1">
      <alignment vertical="top"/>
    </xf>
    <xf numFmtId="0" fontId="6" fillId="12" borderId="0" xfId="0" applyFont="1" applyFill="1" applyBorder="1" applyAlignment="1">
      <alignment horizontal="justify" vertical="justify"/>
    </xf>
    <xf numFmtId="0" fontId="6" fillId="12" borderId="0" xfId="0" applyFont="1" applyFill="1" applyBorder="1" applyAlignment="1">
      <alignment vertical="top"/>
    </xf>
    <xf numFmtId="0" fontId="6" fillId="17" borderId="0" xfId="0" applyFont="1" applyFill="1" applyBorder="1" applyAlignment="1" applyProtection="1">
      <alignment horizontal="center" vertical="center"/>
      <protection locked="0"/>
    </xf>
    <xf numFmtId="0" fontId="6" fillId="17" borderId="0" xfId="0" applyFont="1" applyFill="1" applyBorder="1" applyAlignment="1" applyProtection="1">
      <alignment horizontal="center" vertical="center" wrapText="1"/>
      <protection locked="0"/>
    </xf>
    <xf numFmtId="0" fontId="5" fillId="17" borderId="0" xfId="4" applyFont="1" applyFill="1" applyBorder="1" applyAlignment="1" applyProtection="1">
      <alignment horizontal="center" vertical="center" wrapText="1"/>
    </xf>
    <xf numFmtId="0" fontId="15" fillId="17" borderId="0" xfId="0" applyFont="1" applyFill="1" applyBorder="1" applyAlignment="1">
      <alignment horizontal="justify" vertical="top"/>
    </xf>
    <xf numFmtId="0" fontId="9" fillId="16"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center" vertical="center"/>
      <protection locked="0"/>
    </xf>
    <xf numFmtId="0" fontId="9" fillId="17" borderId="0" xfId="2" applyFont="1" applyFill="1" applyBorder="1" applyAlignment="1" applyProtection="1">
      <alignment horizontal="justify" vertical="top" wrapText="1"/>
      <protection locked="0"/>
    </xf>
    <xf numFmtId="9" fontId="6" fillId="17" borderId="0" xfId="1" applyFont="1" applyFill="1" applyBorder="1" applyAlignment="1" applyProtection="1">
      <alignment horizontal="center" vertical="center"/>
      <protection locked="0"/>
    </xf>
    <xf numFmtId="165" fontId="9" fillId="16" borderId="0" xfId="2" applyNumberFormat="1" applyFont="1" applyFill="1" applyBorder="1" applyAlignment="1" applyProtection="1">
      <alignment horizontal="center" vertical="center"/>
      <protection locked="0"/>
    </xf>
    <xf numFmtId="0" fontId="10" fillId="17" borderId="0" xfId="0" applyFont="1" applyFill="1" applyBorder="1" applyAlignment="1">
      <alignment horizontal="justify" vertical="top"/>
    </xf>
    <xf numFmtId="0" fontId="16" fillId="16" borderId="0" xfId="2" applyFont="1" applyFill="1" applyBorder="1" applyAlignment="1" applyProtection="1">
      <alignment horizontal="justify" vertical="top" wrapText="1"/>
      <protection locked="0"/>
    </xf>
    <xf numFmtId="0" fontId="13" fillId="18" borderId="0" xfId="0" applyFont="1" applyFill="1" applyAlignment="1">
      <alignment horizontal="center" vertical="center" wrapText="1"/>
    </xf>
    <xf numFmtId="0" fontId="6" fillId="18" borderId="0" xfId="0" applyFont="1" applyFill="1" applyBorder="1" applyAlignment="1" applyProtection="1">
      <alignment horizontal="center" vertical="center" wrapText="1"/>
      <protection locked="0"/>
    </xf>
    <xf numFmtId="0" fontId="17" fillId="18" borderId="0" xfId="0" applyFont="1" applyFill="1" applyBorder="1" applyAlignment="1">
      <alignment horizontal="center" vertical="center" wrapText="1"/>
    </xf>
    <xf numFmtId="0" fontId="13" fillId="18" borderId="0" xfId="0" applyFont="1" applyFill="1" applyAlignment="1">
      <alignment horizontal="left" vertical="center" wrapText="1"/>
    </xf>
    <xf numFmtId="0" fontId="6" fillId="18" borderId="0" xfId="0" applyFont="1" applyFill="1" applyAlignment="1">
      <alignment horizontal="left" vertical="center" wrapText="1"/>
    </xf>
    <xf numFmtId="0" fontId="6" fillId="18" borderId="0" xfId="0" applyFont="1" applyFill="1" applyAlignment="1">
      <alignment horizontal="center" vertical="center" wrapText="1"/>
    </xf>
    <xf numFmtId="9" fontId="13" fillId="18" borderId="0" xfId="0" applyNumberFormat="1" applyFont="1" applyFill="1" applyAlignment="1">
      <alignment horizontal="center" vertical="center" wrapText="1"/>
    </xf>
    <xf numFmtId="0" fontId="6" fillId="18" borderId="0" xfId="0" applyFont="1" applyFill="1" applyAlignment="1">
      <alignment horizontal="left" wrapText="1"/>
    </xf>
    <xf numFmtId="14" fontId="6" fillId="18" borderId="0" xfId="0" applyNumberFormat="1" applyFont="1" applyFill="1" applyAlignment="1">
      <alignment horizontal="center" vertical="center" wrapText="1"/>
    </xf>
    <xf numFmtId="14" fontId="6" fillId="15" borderId="0" xfId="0" applyNumberFormat="1" applyFont="1" applyFill="1" applyAlignment="1">
      <alignment horizontal="center" vertical="center" wrapText="1"/>
    </xf>
    <xf numFmtId="0" fontId="6" fillId="19" borderId="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wrapText="1"/>
      <protection locked="0"/>
    </xf>
    <xf numFmtId="0" fontId="6" fillId="19" borderId="0" xfId="0" applyFont="1" applyFill="1" applyBorder="1" applyAlignment="1">
      <alignment horizontal="center" vertical="center" wrapText="1"/>
    </xf>
    <xf numFmtId="0" fontId="9" fillId="19" borderId="0" xfId="0" applyFont="1" applyFill="1" applyBorder="1" applyAlignment="1">
      <alignment horizontal="left" vertical="top" wrapText="1"/>
    </xf>
    <xf numFmtId="0" fontId="9" fillId="19" borderId="0" xfId="0" applyFont="1" applyFill="1" applyBorder="1" applyAlignment="1">
      <alignment vertical="top" wrapText="1"/>
    </xf>
    <xf numFmtId="0" fontId="5" fillId="19" borderId="0" xfId="2" applyFont="1" applyFill="1" applyBorder="1" applyAlignment="1">
      <alignment vertical="center" wrapText="1"/>
    </xf>
    <xf numFmtId="0" fontId="6" fillId="20" borderId="0" xfId="0" applyFont="1" applyFill="1" applyBorder="1" applyAlignment="1" applyProtection="1">
      <alignment horizontal="center" vertical="center" wrapText="1"/>
      <protection locked="0"/>
    </xf>
    <xf numFmtId="9" fontId="6" fillId="19" borderId="0" xfId="1" applyFont="1" applyFill="1" applyBorder="1" applyAlignment="1" applyProtection="1">
      <alignment horizontal="center" vertical="center"/>
      <protection locked="0"/>
    </xf>
    <xf numFmtId="14" fontId="5" fillId="19" borderId="0" xfId="2" applyNumberFormat="1" applyFont="1" applyFill="1" applyBorder="1" applyAlignment="1">
      <alignment vertical="center" wrapText="1"/>
    </xf>
    <xf numFmtId="14" fontId="10" fillId="20" borderId="0" xfId="0" applyNumberFormat="1" applyFont="1" applyFill="1" applyBorder="1" applyAlignment="1">
      <alignment horizontal="center" vertical="center"/>
    </xf>
    <xf numFmtId="0" fontId="9" fillId="19" borderId="0" xfId="0" applyFont="1" applyFill="1" applyBorder="1" applyAlignment="1">
      <alignment horizontal="justify" vertical="top"/>
    </xf>
    <xf numFmtId="0" fontId="9" fillId="19" borderId="0" xfId="0" applyFont="1" applyFill="1" applyBorder="1" applyAlignment="1">
      <alignment horizontal="justify" vertical="top" wrapText="1"/>
    </xf>
    <xf numFmtId="14" fontId="9" fillId="19" borderId="0" xfId="0" applyNumberFormat="1" applyFont="1" applyFill="1" applyBorder="1" applyAlignment="1">
      <alignment horizontal="center" vertical="center" wrapText="1"/>
    </xf>
    <xf numFmtId="0" fontId="6"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5" fillId="11" borderId="0" xfId="4" applyFont="1" applyFill="1" applyBorder="1" applyAlignment="1" applyProtection="1">
      <alignment horizontal="center" vertical="center" wrapText="1"/>
    </xf>
    <xf numFmtId="0" fontId="6" fillId="11" borderId="0" xfId="0" applyFont="1" applyFill="1" applyBorder="1" applyAlignment="1">
      <alignment horizontal="justify" vertical="top"/>
    </xf>
    <xf numFmtId="0" fontId="6" fillId="11" borderId="0" xfId="0" applyFont="1" applyFill="1" applyBorder="1" applyAlignment="1">
      <alignment horizontal="justify"/>
    </xf>
    <xf numFmtId="9" fontId="6" fillId="11" borderId="0" xfId="1" applyFont="1" applyFill="1" applyBorder="1" applyAlignment="1" applyProtection="1">
      <alignment horizontal="center" vertical="center"/>
      <protection locked="0"/>
    </xf>
    <xf numFmtId="14" fontId="6" fillId="11" borderId="0" xfId="0" applyNumberFormat="1" applyFont="1" applyFill="1" applyBorder="1" applyAlignment="1">
      <alignment horizontal="justify" vertical="center"/>
    </xf>
    <xf numFmtId="14" fontId="10" fillId="11" borderId="0" xfId="0" applyNumberFormat="1" applyFont="1" applyFill="1" applyBorder="1" applyAlignment="1">
      <alignment horizontal="center" vertical="center"/>
    </xf>
    <xf numFmtId="14" fontId="6" fillId="11" borderId="0" xfId="0" applyNumberFormat="1" applyFont="1" applyFill="1" applyBorder="1" applyAlignment="1">
      <alignment horizontal="center" vertical="center"/>
    </xf>
    <xf numFmtId="14" fontId="6" fillId="12" borderId="0" xfId="0" applyNumberFormat="1" applyFont="1" applyFill="1" applyBorder="1" applyAlignment="1">
      <alignment horizontal="center" vertical="center"/>
    </xf>
    <xf numFmtId="0" fontId="6" fillId="21" borderId="0" xfId="0" applyFont="1" applyFill="1" applyBorder="1" applyAlignment="1" applyProtection="1">
      <alignment horizontal="center" vertical="center"/>
      <protection locked="0"/>
    </xf>
    <xf numFmtId="0" fontId="6" fillId="21" borderId="0" xfId="0" applyFont="1" applyFill="1" applyBorder="1" applyAlignment="1" applyProtection="1">
      <alignment horizontal="center" vertical="center" wrapText="1"/>
      <protection locked="0"/>
    </xf>
    <xf numFmtId="0" fontId="2" fillId="21" borderId="0" xfId="0" applyFont="1" applyFill="1" applyBorder="1" applyAlignment="1" applyProtection="1">
      <alignment horizontal="center" vertical="center"/>
      <protection locked="0"/>
    </xf>
    <xf numFmtId="0" fontId="5" fillId="21" borderId="0" xfId="4" applyFont="1" applyFill="1" applyBorder="1" applyAlignment="1" applyProtection="1">
      <alignment horizontal="center" vertical="center" wrapText="1"/>
    </xf>
    <xf numFmtId="0" fontId="9" fillId="21" borderId="0" xfId="0" applyFont="1" applyFill="1" applyBorder="1" applyAlignment="1">
      <alignment horizontal="center" vertical="center" wrapText="1"/>
    </xf>
    <xf numFmtId="0" fontId="9" fillId="21" borderId="0" xfId="0" applyFont="1" applyFill="1" applyBorder="1" applyAlignment="1">
      <alignment horizontal="center" vertical="center"/>
    </xf>
    <xf numFmtId="0" fontId="9" fillId="21" borderId="0" xfId="0" applyFont="1" applyFill="1" applyBorder="1" applyAlignment="1">
      <alignment horizontal="justify" vertical="top" wrapText="1"/>
    </xf>
    <xf numFmtId="9" fontId="6" fillId="21" borderId="0" xfId="1" applyFont="1" applyFill="1" applyBorder="1" applyAlignment="1" applyProtection="1">
      <alignment horizontal="center" vertical="center"/>
      <protection locked="0"/>
    </xf>
    <xf numFmtId="0" fontId="9" fillId="21" borderId="0" xfId="0" applyFont="1" applyFill="1" applyBorder="1" applyAlignment="1">
      <alignment horizontal="justify" vertical="top"/>
    </xf>
    <xf numFmtId="0" fontId="9" fillId="21" borderId="0" xfId="0" applyFont="1" applyFill="1" applyBorder="1" applyAlignment="1">
      <alignment horizontal="right" vertical="top"/>
    </xf>
    <xf numFmtId="0" fontId="9" fillId="16" borderId="0" xfId="0" applyFont="1" applyFill="1" applyBorder="1" applyAlignment="1">
      <alignment horizontal="center" vertical="top"/>
    </xf>
    <xf numFmtId="0" fontId="9" fillId="21" borderId="0" xfId="0" applyFont="1" applyFill="1" applyBorder="1" applyAlignment="1">
      <alignment vertical="center" wrapText="1"/>
    </xf>
    <xf numFmtId="0" fontId="13" fillId="2" borderId="0" xfId="0" applyFont="1" applyFill="1" applyBorder="1" applyAlignment="1">
      <alignment vertical="top"/>
    </xf>
    <xf numFmtId="0" fontId="13" fillId="21" borderId="0" xfId="0" applyFont="1" applyFill="1" applyBorder="1" applyAlignment="1">
      <alignment vertical="top"/>
    </xf>
    <xf numFmtId="0" fontId="5" fillId="21" borderId="0" xfId="0" applyFont="1" applyFill="1" applyBorder="1" applyAlignment="1">
      <alignment horizontal="center" vertical="center" wrapText="1"/>
    </xf>
    <xf numFmtId="0" fontId="10" fillId="21" borderId="0" xfId="0" applyFont="1" applyFill="1" applyBorder="1" applyAlignment="1">
      <alignment horizontal="justify" vertical="top"/>
    </xf>
    <xf numFmtId="0" fontId="13" fillId="21" borderId="0" xfId="0" applyFont="1" applyFill="1" applyBorder="1" applyAlignment="1">
      <alignment horizontal="right" vertical="top" wrapText="1"/>
    </xf>
    <xf numFmtId="0" fontId="13" fillId="21" borderId="0" xfId="0" applyFont="1" applyFill="1" applyBorder="1" applyAlignment="1">
      <alignment horizontal="center" vertical="top"/>
    </xf>
    <xf numFmtId="0" fontId="10" fillId="16" borderId="0" xfId="0" applyFont="1" applyFill="1" applyBorder="1" applyAlignment="1">
      <alignment horizontal="justify" vertical="top"/>
    </xf>
    <xf numFmtId="0" fontId="9" fillId="2" borderId="0" xfId="0" applyFont="1" applyFill="1" applyBorder="1" applyAlignment="1">
      <alignment horizontal="justify" vertical="top"/>
    </xf>
    <xf numFmtId="0" fontId="0" fillId="21" borderId="0" xfId="0" applyFill="1" applyBorder="1"/>
    <xf numFmtId="0" fontId="9" fillId="16" borderId="0" xfId="0" applyFont="1" applyFill="1" applyBorder="1" applyAlignment="1">
      <alignment horizontal="justify" vertical="top"/>
    </xf>
    <xf numFmtId="14" fontId="5" fillId="21" borderId="0" xfId="0" applyNumberFormat="1" applyFont="1" applyFill="1" applyBorder="1" applyAlignment="1">
      <alignment horizontal="center" vertical="center"/>
    </xf>
    <xf numFmtId="0" fontId="6" fillId="22" borderId="0" xfId="0" applyFont="1" applyFill="1" applyBorder="1" applyAlignment="1" applyProtection="1">
      <alignment horizontal="center" vertical="center"/>
      <protection locked="0"/>
    </xf>
    <xf numFmtId="0" fontId="6" fillId="22" borderId="0" xfId="0" applyFont="1" applyFill="1" applyBorder="1" applyAlignment="1" applyProtection="1">
      <alignment horizontal="center" vertical="center" wrapText="1"/>
      <protection locked="0"/>
    </xf>
    <xf numFmtId="0" fontId="5" fillId="22" borderId="0" xfId="4" applyFont="1" applyFill="1" applyBorder="1" applyAlignment="1" applyProtection="1">
      <alignment horizontal="center" vertical="center" wrapText="1"/>
    </xf>
    <xf numFmtId="0" fontId="9" fillId="22" borderId="0" xfId="0" applyFont="1" applyFill="1" applyBorder="1" applyAlignment="1">
      <alignment horizontal="justify" vertical="top"/>
    </xf>
    <xf numFmtId="9" fontId="6" fillId="22" borderId="0" xfId="1" applyFont="1" applyFill="1" applyBorder="1" applyAlignment="1" applyProtection="1">
      <alignment horizontal="center" vertical="center"/>
      <protection locked="0"/>
    </xf>
    <xf numFmtId="14" fontId="6" fillId="22" borderId="0" xfId="0" applyNumberFormat="1" applyFont="1" applyFill="1" applyBorder="1" applyAlignment="1" applyProtection="1">
      <alignment horizontal="center" vertical="center"/>
      <protection locked="0"/>
    </xf>
    <xf numFmtId="0" fontId="13" fillId="10" borderId="0" xfId="0" applyFont="1" applyFill="1" applyAlignment="1">
      <alignment vertical="center"/>
    </xf>
    <xf numFmtId="0" fontId="6" fillId="10" borderId="0" xfId="0" applyFont="1" applyFill="1" applyBorder="1" applyAlignment="1" applyProtection="1">
      <alignment horizontal="center" vertical="center" wrapText="1"/>
      <protection locked="0"/>
    </xf>
    <xf numFmtId="0" fontId="6" fillId="10" borderId="0" xfId="0" applyFont="1" applyFill="1" applyBorder="1" applyAlignment="1" applyProtection="1">
      <alignment horizontal="center" vertical="center"/>
      <protection locked="0"/>
    </xf>
    <xf numFmtId="0" fontId="5" fillId="10" borderId="0" xfId="4" applyFont="1" applyFill="1" applyBorder="1" applyAlignment="1" applyProtection="1">
      <alignment horizontal="center" vertical="center" wrapText="1"/>
    </xf>
    <xf numFmtId="0" fontId="13" fillId="10" borderId="0" xfId="0" applyFont="1" applyFill="1" applyAlignment="1">
      <alignment vertical="center" wrapText="1"/>
    </xf>
    <xf numFmtId="14" fontId="6" fillId="15" borderId="0" xfId="0" applyNumberFormat="1" applyFont="1" applyFill="1" applyBorder="1" applyAlignment="1" applyProtection="1">
      <alignment horizontal="center" vertical="center"/>
      <protection locked="0"/>
    </xf>
    <xf numFmtId="0" fontId="13" fillId="10" borderId="0" xfId="0" applyFont="1" applyFill="1" applyAlignment="1">
      <alignment horizontal="center" vertical="center" wrapText="1"/>
    </xf>
    <xf numFmtId="0" fontId="6" fillId="23" borderId="0" xfId="0" applyFont="1" applyFill="1" applyBorder="1" applyAlignment="1" applyProtection="1">
      <alignment horizontal="center" vertical="center"/>
      <protection locked="0"/>
    </xf>
    <xf numFmtId="0" fontId="6" fillId="23" borderId="0" xfId="0" applyFont="1" applyFill="1" applyBorder="1" applyAlignment="1" applyProtection="1">
      <alignment horizontal="center" vertical="center" wrapText="1"/>
      <protection locked="0"/>
    </xf>
    <xf numFmtId="0" fontId="6" fillId="23" borderId="0" xfId="0" applyFont="1" applyFill="1" applyBorder="1" applyAlignment="1">
      <alignment horizontal="center" vertical="center" wrapText="1"/>
    </xf>
    <xf numFmtId="0" fontId="9" fillId="23" borderId="0" xfId="0" applyFont="1" applyFill="1" applyBorder="1" applyAlignment="1">
      <alignment horizontal="justify" vertical="top"/>
    </xf>
    <xf numFmtId="9" fontId="6" fillId="23" borderId="0" xfId="1" applyFont="1" applyFill="1" applyBorder="1" applyAlignment="1" applyProtection="1">
      <alignment horizontal="center" vertical="center"/>
      <protection locked="0"/>
    </xf>
    <xf numFmtId="0" fontId="9" fillId="23" borderId="0" xfId="0" applyFont="1" applyFill="1" applyBorder="1" applyAlignment="1">
      <alignment horizontal="justify" vertical="top" wrapText="1"/>
    </xf>
    <xf numFmtId="0" fontId="6" fillId="25" borderId="0" xfId="0" applyFont="1" applyFill="1" applyBorder="1" applyAlignment="1" applyProtection="1">
      <alignment horizontal="center" vertical="center"/>
      <protection locked="0"/>
    </xf>
    <xf numFmtId="0" fontId="6" fillId="25" borderId="0" xfId="0" applyFont="1" applyFill="1" applyBorder="1" applyAlignment="1" applyProtection="1">
      <alignment horizontal="center" vertical="center" wrapText="1"/>
      <protection locked="0"/>
    </xf>
    <xf numFmtId="0" fontId="5" fillId="25" borderId="0" xfId="4" applyFont="1" applyFill="1" applyBorder="1" applyAlignment="1" applyProtection="1">
      <alignment horizontal="center" vertical="center" wrapText="1"/>
    </xf>
    <xf numFmtId="0" fontId="15" fillId="25" borderId="0" xfId="0" applyFont="1" applyFill="1" applyBorder="1" applyAlignment="1">
      <alignment horizontal="center" vertical="center" wrapText="1"/>
    </xf>
    <xf numFmtId="0" fontId="6" fillId="25" borderId="0" xfId="0" applyFont="1" applyFill="1" applyBorder="1" applyAlignment="1">
      <alignment horizontal="center" vertical="center" wrapText="1"/>
    </xf>
    <xf numFmtId="0" fontId="6" fillId="25" borderId="0" xfId="0" applyFont="1" applyFill="1" applyBorder="1" applyAlignment="1">
      <alignment horizontal="center" vertical="center"/>
    </xf>
    <xf numFmtId="0" fontId="6" fillId="25" borderId="0" xfId="5" applyFont="1" applyFill="1" applyBorder="1" applyAlignment="1">
      <alignment horizontal="center" vertical="center" wrapText="1"/>
    </xf>
    <xf numFmtId="9" fontId="6" fillId="25" borderId="0" xfId="1" applyFont="1" applyFill="1" applyBorder="1" applyAlignment="1" applyProtection="1">
      <alignment horizontal="center" vertical="center"/>
      <protection locked="0"/>
    </xf>
    <xf numFmtId="0" fontId="7" fillId="25" borderId="0" xfId="0" applyFont="1" applyFill="1" applyBorder="1" applyAlignment="1">
      <alignment horizontal="center" vertical="center" wrapText="1"/>
    </xf>
    <xf numFmtId="0" fontId="6" fillId="25" borderId="0" xfId="5" applyFont="1" applyFill="1" applyBorder="1" applyAlignment="1">
      <alignment horizontal="center" vertical="top" wrapText="1"/>
    </xf>
    <xf numFmtId="0" fontId="9" fillId="10" borderId="0" xfId="0" applyFont="1" applyFill="1" applyBorder="1" applyAlignment="1">
      <alignment horizontal="left" vertical="top" wrapText="1"/>
    </xf>
    <xf numFmtId="0" fontId="6" fillId="10" borderId="0" xfId="0" applyFont="1" applyFill="1" applyBorder="1" applyAlignment="1">
      <alignment vertical="top" wrapText="1"/>
    </xf>
    <xf numFmtId="0" fontId="6" fillId="10" borderId="0" xfId="5" applyFont="1" applyFill="1" applyBorder="1" applyAlignment="1">
      <alignment horizontal="center" vertical="center" wrapText="1"/>
    </xf>
    <xf numFmtId="9" fontId="6" fillId="10" borderId="0" xfId="1" applyFont="1" applyFill="1" applyBorder="1" applyAlignment="1" applyProtection="1">
      <alignment horizontal="center" vertical="center"/>
      <protection locked="0"/>
    </xf>
    <xf numFmtId="0" fontId="0" fillId="10" borderId="0" xfId="0" applyFill="1" applyBorder="1"/>
    <xf numFmtId="0" fontId="0" fillId="10" borderId="0" xfId="0" applyFill="1" applyBorder="1" applyAlignment="1">
      <alignment horizontal="center" vertical="center"/>
    </xf>
    <xf numFmtId="0" fontId="6" fillId="10" borderId="0" xfId="0" applyFont="1" applyFill="1" applyBorder="1" applyAlignment="1">
      <alignment horizontal="left" vertical="top" wrapText="1"/>
    </xf>
    <xf numFmtId="0" fontId="2" fillId="11" borderId="0" xfId="0"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wrapText="1"/>
      <protection locked="0"/>
    </xf>
    <xf numFmtId="0" fontId="22" fillId="11" borderId="0" xfId="0" applyFont="1" applyFill="1" applyAlignment="1">
      <alignment vertical="top" wrapText="1"/>
    </xf>
    <xf numFmtId="0" fontId="22" fillId="11" borderId="0" xfId="0" applyFont="1" applyFill="1" applyBorder="1" applyAlignment="1" applyProtection="1">
      <alignment horizontal="left" vertical="top" wrapText="1"/>
      <protection locked="0"/>
    </xf>
    <xf numFmtId="0" fontId="2" fillId="11" borderId="0" xfId="0" applyFont="1" applyFill="1" applyAlignment="1">
      <alignment vertical="top" wrapText="1"/>
    </xf>
    <xf numFmtId="0" fontId="2" fillId="11" borderId="0" xfId="0" applyFont="1" applyFill="1" applyBorder="1" applyAlignment="1" applyProtection="1">
      <alignment horizontal="left" vertical="top" wrapText="1"/>
      <protection locked="0"/>
    </xf>
    <xf numFmtId="0" fontId="2" fillId="11" borderId="0" xfId="0" applyFont="1" applyFill="1" applyAlignment="1">
      <alignment horizontal="justify" vertical="top"/>
    </xf>
    <xf numFmtId="0" fontId="22" fillId="11" borderId="0" xfId="0" applyFont="1" applyFill="1" applyBorder="1" applyAlignment="1" applyProtection="1">
      <alignment horizontal="left" vertical="center" wrapText="1"/>
      <protection locked="0"/>
    </xf>
    <xf numFmtId="0" fontId="13" fillId="11" borderId="0"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2" fontId="6" fillId="6" borderId="0" xfId="0" applyNumberFormat="1" applyFont="1" applyFill="1" applyBorder="1" applyAlignment="1" applyProtection="1">
      <alignment horizontal="center" vertical="center"/>
      <protection locked="0"/>
    </xf>
    <xf numFmtId="0" fontId="6" fillId="14" borderId="0" xfId="0" applyFont="1" applyFill="1" applyBorder="1" applyAlignment="1" applyProtection="1">
      <alignment horizontal="center" vertical="center"/>
      <protection locked="0"/>
    </xf>
    <xf numFmtId="0" fontId="6" fillId="16" borderId="0" xfId="0" applyFont="1" applyFill="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6" fillId="6" borderId="0" xfId="0" applyFont="1" applyFill="1" applyBorder="1" applyAlignment="1">
      <alignment wrapText="1"/>
    </xf>
    <xf numFmtId="0" fontId="6" fillId="0" borderId="0" xfId="0" applyFont="1" applyBorder="1" applyAlignment="1" applyProtection="1">
      <alignment horizontal="center" vertical="center"/>
      <protection locked="0"/>
    </xf>
    <xf numFmtId="0" fontId="6" fillId="0" borderId="0" xfId="0" applyFont="1" applyFill="1" applyBorder="1" applyAlignment="1">
      <alignment vertical="center" wrapText="1"/>
    </xf>
    <xf numFmtId="14" fontId="6" fillId="3" borderId="0" xfId="0" applyNumberFormat="1" applyFont="1" applyFill="1" applyBorder="1" applyAlignment="1" applyProtection="1">
      <alignment horizontal="center" vertical="center"/>
      <protection locked="0"/>
    </xf>
    <xf numFmtId="0" fontId="6" fillId="16" borderId="0" xfId="0" applyFont="1" applyFill="1" applyBorder="1" applyAlignment="1">
      <alignment wrapText="1"/>
    </xf>
    <xf numFmtId="2" fontId="6" fillId="3" borderId="0" xfId="0" applyNumberFormat="1" applyFont="1" applyFill="1" applyBorder="1" applyAlignment="1" applyProtection="1">
      <alignment horizontal="center" vertical="center"/>
      <protection locked="0"/>
    </xf>
    <xf numFmtId="14" fontId="6" fillId="12" borderId="0" xfId="0" applyNumberFormat="1" applyFont="1" applyFill="1" applyBorder="1" applyAlignment="1" applyProtection="1">
      <alignment horizontal="center" vertical="center" wrapText="1"/>
      <protection locked="0"/>
    </xf>
    <xf numFmtId="0" fontId="13" fillId="12" borderId="0" xfId="0" applyFont="1" applyFill="1" applyAlignment="1">
      <alignment wrapText="1"/>
    </xf>
    <xf numFmtId="0" fontId="13" fillId="12" borderId="0" xfId="0" applyFont="1" applyFill="1" applyAlignment="1">
      <alignment horizontal="center" vertical="center"/>
    </xf>
    <xf numFmtId="2" fontId="6" fillId="12" borderId="0" xfId="0" applyNumberFormat="1" applyFont="1" applyFill="1" applyBorder="1" applyAlignment="1" applyProtection="1">
      <alignment horizontal="center" vertical="center"/>
      <protection locked="0"/>
    </xf>
    <xf numFmtId="14" fontId="5" fillId="12" borderId="0" xfId="0" applyNumberFormat="1" applyFont="1" applyFill="1" applyBorder="1" applyAlignment="1">
      <alignment horizontal="center" vertical="center"/>
    </xf>
    <xf numFmtId="14" fontId="5" fillId="3" borderId="0" xfId="0" applyNumberFormat="1" applyFont="1" applyFill="1" applyBorder="1" applyAlignment="1">
      <alignment horizontal="center" vertical="center"/>
    </xf>
    <xf numFmtId="14" fontId="10" fillId="17" borderId="0" xfId="2" applyNumberFormat="1" applyFont="1" applyFill="1" applyBorder="1" applyAlignment="1" applyProtection="1">
      <alignment horizontal="center" vertical="center"/>
      <protection locked="0"/>
    </xf>
    <xf numFmtId="14" fontId="10" fillId="17" borderId="0" xfId="0" applyNumberFormat="1" applyFont="1" applyFill="1" applyBorder="1" applyAlignment="1" applyProtection="1">
      <alignment horizontal="center" vertical="center"/>
      <protection locked="0"/>
    </xf>
    <xf numFmtId="14" fontId="10" fillId="16" borderId="0" xfId="2" applyNumberFormat="1" applyFont="1" applyFill="1" applyBorder="1" applyAlignment="1" applyProtection="1">
      <alignment horizontal="center" vertical="center"/>
      <protection locked="0"/>
    </xf>
    <xf numFmtId="14" fontId="6" fillId="17" borderId="0" xfId="0" applyNumberFormat="1" applyFont="1" applyFill="1" applyBorder="1" applyAlignment="1" applyProtection="1">
      <alignment horizontal="center" vertical="center"/>
      <protection locked="0"/>
    </xf>
    <xf numFmtId="0" fontId="6" fillId="17" borderId="0" xfId="0" applyFont="1" applyFill="1" applyBorder="1" applyAlignment="1">
      <alignment wrapText="1"/>
    </xf>
    <xf numFmtId="2" fontId="6" fillId="17" borderId="0" xfId="0" applyNumberFormat="1" applyFont="1" applyFill="1" applyBorder="1" applyAlignment="1" applyProtection="1">
      <alignment horizontal="center" vertical="center"/>
      <protection locked="0"/>
    </xf>
    <xf numFmtId="9" fontId="6" fillId="17" borderId="0" xfId="0" applyNumberFormat="1" applyFont="1" applyFill="1" applyBorder="1" applyAlignment="1" applyProtection="1">
      <alignment horizontal="center" vertical="center"/>
      <protection locked="0"/>
    </xf>
    <xf numFmtId="14" fontId="6" fillId="0" borderId="0" xfId="0" applyNumberFormat="1" applyFont="1" applyAlignment="1">
      <alignment horizontal="center" vertical="center"/>
    </xf>
    <xf numFmtId="0" fontId="6" fillId="0" borderId="0" xfId="0" applyFont="1" applyFill="1" applyBorder="1" applyAlignment="1" applyProtection="1">
      <alignment horizontal="center" vertical="center" wrapText="1"/>
      <protection locked="0"/>
    </xf>
    <xf numFmtId="9" fontId="6" fillId="0" borderId="0" xfId="1" applyFont="1" applyFill="1" applyBorder="1" applyAlignment="1" applyProtection="1">
      <alignment horizontal="center" vertical="center"/>
      <protection locked="0"/>
    </xf>
    <xf numFmtId="14" fontId="6" fillId="0" borderId="0" xfId="0" applyNumberFormat="1" applyFont="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wrapText="1"/>
      <protection locked="0"/>
    </xf>
    <xf numFmtId="9" fontId="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2" fontId="6" fillId="0" borderId="0" xfId="0" applyNumberFormat="1" applyFont="1" applyBorder="1" applyAlignment="1" applyProtection="1">
      <alignment horizontal="center" vertical="center"/>
      <protection locked="0"/>
    </xf>
    <xf numFmtId="9" fontId="6" fillId="0" borderId="0" xfId="0" applyNumberFormat="1" applyFont="1" applyBorder="1" applyAlignment="1" applyProtection="1">
      <alignment horizontal="center" vertical="center"/>
      <protection locked="0"/>
    </xf>
    <xf numFmtId="0" fontId="10" fillId="17" borderId="0" xfId="2" applyFont="1" applyFill="1" applyBorder="1" applyAlignment="1" applyProtection="1">
      <alignment horizontal="justify" vertical="top" wrapText="1"/>
      <protection locked="0"/>
    </xf>
    <xf numFmtId="0" fontId="5" fillId="17" borderId="0" xfId="2" applyFont="1" applyFill="1" applyBorder="1" applyAlignment="1" applyProtection="1">
      <alignment horizontal="justify" vertical="top" wrapText="1"/>
      <protection locked="0"/>
    </xf>
    <xf numFmtId="14" fontId="6" fillId="27" borderId="0" xfId="0" applyNumberFormat="1" applyFont="1" applyFill="1" applyBorder="1" applyAlignment="1" applyProtection="1">
      <alignment horizontal="center" vertical="center"/>
      <protection locked="0"/>
    </xf>
    <xf numFmtId="0" fontId="6" fillId="27" borderId="0" xfId="0" applyFont="1" applyFill="1" applyAlignment="1">
      <alignment horizontal="center" vertical="center" wrapText="1"/>
    </xf>
    <xf numFmtId="2" fontId="6" fillId="27" borderId="0" xfId="0" applyNumberFormat="1" applyFont="1" applyFill="1" applyBorder="1" applyAlignment="1" applyProtection="1">
      <alignment horizontal="center" vertical="center"/>
      <protection locked="0"/>
    </xf>
    <xf numFmtId="9" fontId="6" fillId="27" borderId="0" xfId="0" applyNumberFormat="1" applyFont="1" applyFill="1" applyBorder="1" applyAlignment="1" applyProtection="1">
      <alignment horizontal="center" vertical="center"/>
      <protection locked="0"/>
    </xf>
    <xf numFmtId="0" fontId="6" fillId="15"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pplyProtection="1">
      <alignment horizontal="center" vertical="center" wrapText="1"/>
      <protection locked="0"/>
    </xf>
    <xf numFmtId="0" fontId="10" fillId="0" borderId="0" xfId="0" applyFont="1" applyAlignment="1">
      <alignment horizontal="center" wrapText="1"/>
    </xf>
    <xf numFmtId="2" fontId="6" fillId="13" borderId="0" xfId="0" applyNumberFormat="1" applyFont="1" applyFill="1" applyBorder="1" applyAlignment="1" applyProtection="1">
      <alignment horizontal="center" vertical="center"/>
      <protection locked="0"/>
    </xf>
    <xf numFmtId="9" fontId="6" fillId="13" borderId="0" xfId="0" applyNumberFormat="1" applyFont="1" applyFill="1" applyBorder="1" applyAlignment="1" applyProtection="1">
      <alignment horizontal="center" vertical="center"/>
      <protection locked="0"/>
    </xf>
    <xf numFmtId="0" fontId="6" fillId="16" borderId="0" xfId="0" applyFont="1" applyFill="1" applyBorder="1" applyAlignment="1" applyProtection="1">
      <alignment horizontal="center" vertical="center" wrapText="1"/>
      <protection locked="0"/>
    </xf>
    <xf numFmtId="0" fontId="6" fillId="0" borderId="0" xfId="0" applyFont="1"/>
    <xf numFmtId="0" fontId="6" fillId="26" borderId="0" xfId="0" applyFont="1" applyFill="1" applyBorder="1" applyAlignment="1" applyProtection="1">
      <alignment horizontal="center" vertical="center" wrapText="1"/>
      <protection locked="0"/>
    </xf>
    <xf numFmtId="0" fontId="6" fillId="16" borderId="0" xfId="0" applyFont="1" applyFill="1" applyAlignment="1">
      <alignment horizontal="center" vertical="center" wrapText="1"/>
    </xf>
    <xf numFmtId="0" fontId="13" fillId="18" borderId="0" xfId="0" applyFont="1" applyFill="1" applyAlignment="1">
      <alignment vertical="center" wrapText="1"/>
    </xf>
    <xf numFmtId="0" fontId="6" fillId="28" borderId="0" xfId="0" applyFont="1" applyFill="1"/>
    <xf numFmtId="0" fontId="6" fillId="28" borderId="0" xfId="0" applyFont="1" applyFill="1" applyBorder="1" applyAlignment="1" applyProtection="1">
      <alignment horizontal="center" vertical="center"/>
      <protection locked="0"/>
    </xf>
    <xf numFmtId="14" fontId="6" fillId="28" borderId="0" xfId="0" applyNumberFormat="1" applyFont="1" applyFill="1" applyBorder="1" applyAlignment="1" applyProtection="1">
      <alignment horizontal="center" vertical="center"/>
      <protection locked="0"/>
    </xf>
    <xf numFmtId="0" fontId="5" fillId="28" borderId="0" xfId="4" applyFont="1" applyFill="1" applyBorder="1" applyAlignment="1" applyProtection="1">
      <alignment horizontal="center" vertical="center" wrapText="1"/>
    </xf>
    <xf numFmtId="14" fontId="6" fillId="28" borderId="0" xfId="0" applyNumberFormat="1" applyFont="1" applyFill="1" applyAlignment="1">
      <alignment horizontal="center" vertical="center" wrapText="1"/>
    </xf>
    <xf numFmtId="0" fontId="13" fillId="28" borderId="0" xfId="0" applyFont="1" applyFill="1" applyAlignment="1">
      <alignment vertical="center" wrapText="1"/>
    </xf>
    <xf numFmtId="0" fontId="13" fillId="28" borderId="0" xfId="0" applyFont="1" applyFill="1" applyAlignment="1">
      <alignment horizontal="center" vertical="center" wrapText="1"/>
    </xf>
    <xf numFmtId="9" fontId="6" fillId="28" borderId="0" xfId="1" applyFont="1" applyFill="1" applyBorder="1" applyAlignment="1" applyProtection="1">
      <alignment horizontal="center" vertical="center"/>
      <protection locked="0"/>
    </xf>
    <xf numFmtId="0" fontId="6" fillId="28" borderId="0" xfId="0" applyFont="1" applyFill="1" applyBorder="1" applyAlignment="1" applyProtection="1">
      <alignment horizontal="left" vertical="center" wrapText="1"/>
      <protection locked="0"/>
    </xf>
    <xf numFmtId="0" fontId="6" fillId="28" borderId="0" xfId="0" applyFont="1" applyFill="1" applyBorder="1" applyAlignment="1" applyProtection="1">
      <alignment horizontal="justify" vertical="justify" wrapText="1"/>
      <protection locked="0"/>
    </xf>
    <xf numFmtId="0" fontId="6" fillId="28" borderId="0" xfId="0" applyFont="1" applyFill="1" applyBorder="1" applyAlignment="1" applyProtection="1">
      <alignment horizontal="justify" vertical="center" wrapText="1"/>
      <protection locked="0"/>
    </xf>
    <xf numFmtId="0" fontId="5" fillId="28" borderId="0" xfId="0" applyFont="1" applyFill="1" applyBorder="1" applyAlignment="1" applyProtection="1">
      <alignment horizontal="center" vertical="center" wrapText="1"/>
      <protection locked="0"/>
    </xf>
    <xf numFmtId="0" fontId="10" fillId="28" borderId="0" xfId="0" applyFont="1" applyFill="1" applyBorder="1" applyAlignment="1" applyProtection="1">
      <alignment horizontal="center" vertical="center" wrapText="1"/>
      <protection locked="0"/>
    </xf>
    <xf numFmtId="0" fontId="13" fillId="0" borderId="0" xfId="0" applyFont="1" applyFill="1" applyAlignment="1">
      <alignment vertical="center" wrapText="1"/>
    </xf>
    <xf numFmtId="0" fontId="6" fillId="1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22" borderId="0" xfId="0" applyFont="1" applyFill="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protection locked="0"/>
    </xf>
    <xf numFmtId="9" fontId="6" fillId="0" borderId="0" xfId="0" applyNumberFormat="1" applyFont="1" applyBorder="1" applyAlignment="1" applyProtection="1">
      <alignment horizontal="center" vertical="center"/>
      <protection locked="0"/>
    </xf>
    <xf numFmtId="2" fontId="6" fillId="0" borderId="0" xfId="0" applyNumberFormat="1" applyFont="1" applyFill="1" applyBorder="1" applyAlignment="1" applyProtection="1">
      <alignment horizontal="center" vertical="center"/>
      <protection locked="0"/>
    </xf>
    <xf numFmtId="0" fontId="6" fillId="15" borderId="0" xfId="0" applyFont="1" applyFill="1" applyBorder="1" applyAlignment="1" applyProtection="1">
      <alignment horizontal="center" vertical="center" wrapText="1"/>
      <protection locked="0"/>
    </xf>
    <xf numFmtId="0" fontId="13" fillId="11" borderId="0" xfId="0" applyFont="1" applyFill="1" applyAlignment="1">
      <alignment horizontal="justify" vertical="center" wrapText="1"/>
    </xf>
    <xf numFmtId="9" fontId="13" fillId="11" borderId="0" xfId="1" applyFont="1" applyFill="1" applyBorder="1" applyAlignment="1" applyProtection="1">
      <alignment horizontal="center" vertical="center"/>
      <protection locked="0"/>
    </xf>
    <xf numFmtId="0" fontId="25" fillId="11" borderId="0" xfId="0" applyFont="1" applyFill="1" applyBorder="1" applyAlignment="1" applyProtection="1">
      <alignment horizontal="center" vertical="center" wrapText="1"/>
      <protection locked="0"/>
    </xf>
    <xf numFmtId="14" fontId="13" fillId="11" borderId="0" xfId="0" applyNumberFormat="1" applyFont="1" applyFill="1" applyBorder="1" applyAlignment="1" applyProtection="1">
      <alignment horizontal="center" vertical="center"/>
      <protection locked="0"/>
    </xf>
    <xf numFmtId="0" fontId="13" fillId="11" borderId="0" xfId="0" applyFont="1" applyFill="1" applyAlignment="1">
      <alignment horizontal="center" vertical="center" wrapText="1"/>
    </xf>
    <xf numFmtId="0" fontId="14" fillId="11" borderId="0" xfId="0" applyFont="1" applyFill="1" applyAlignment="1">
      <alignment horizontal="justify" vertical="center" wrapText="1"/>
    </xf>
    <xf numFmtId="0" fontId="6" fillId="0" borderId="0" xfId="0" applyFont="1" applyFill="1" applyBorder="1" applyAlignment="1" applyProtection="1">
      <alignment horizontal="center" vertical="center" wrapText="1"/>
      <protection locked="0"/>
    </xf>
    <xf numFmtId="0" fontId="6" fillId="26" borderId="0" xfId="0" applyFont="1" applyFill="1" applyBorder="1" applyAlignment="1">
      <alignment horizontal="center" vertical="center" wrapText="1"/>
    </xf>
    <xf numFmtId="0" fontId="19" fillId="29" borderId="0" xfId="0" applyFont="1" applyFill="1" applyBorder="1"/>
    <xf numFmtId="0" fontId="19" fillId="29" borderId="0" xfId="0" applyFont="1" applyFill="1" applyBorder="1" applyAlignment="1">
      <alignment horizontal="center" wrapText="1"/>
    </xf>
    <xf numFmtId="0" fontId="27" fillId="29" borderId="0" xfId="0" applyFont="1" applyFill="1" applyBorder="1" applyAlignment="1" applyProtection="1">
      <alignment horizontal="center" vertical="center"/>
      <protection locked="0"/>
    </xf>
    <xf numFmtId="0" fontId="27" fillId="29" borderId="0" xfId="0" applyFont="1" applyFill="1" applyBorder="1" applyAlignment="1">
      <alignment horizontal="center" vertical="center" wrapText="1"/>
    </xf>
    <xf numFmtId="0" fontId="19" fillId="29" borderId="0" xfId="0" applyFont="1" applyFill="1" applyBorder="1" applyAlignment="1">
      <alignment vertical="center" wrapText="1"/>
    </xf>
    <xf numFmtId="0" fontId="21" fillId="29" borderId="0" xfId="0" applyFont="1" applyFill="1" applyBorder="1" applyAlignment="1">
      <alignment horizontal="center" vertical="center"/>
    </xf>
    <xf numFmtId="0" fontId="27" fillId="29" borderId="0" xfId="0" applyFont="1" applyFill="1" applyBorder="1" applyAlignment="1" applyProtection="1">
      <alignment horizontal="center" vertical="center" wrapText="1"/>
      <protection locked="0"/>
    </xf>
    <xf numFmtId="9" fontId="27" fillId="29" borderId="0" xfId="1" applyFont="1" applyFill="1" applyBorder="1" applyAlignment="1" applyProtection="1">
      <alignment horizontal="center" vertical="center"/>
      <protection locked="0"/>
    </xf>
    <xf numFmtId="0" fontId="19" fillId="29" borderId="0" xfId="0" applyFont="1" applyFill="1" applyBorder="1" applyAlignment="1">
      <alignment vertical="top" wrapText="1"/>
    </xf>
    <xf numFmtId="0" fontId="19" fillId="29" borderId="0" xfId="0" applyFont="1" applyFill="1" applyBorder="1" applyAlignment="1">
      <alignment horizontal="center" vertical="center"/>
    </xf>
    <xf numFmtId="0" fontId="19" fillId="29" borderId="0" xfId="0" applyFont="1" applyFill="1" applyBorder="1" applyAlignment="1">
      <alignment horizontal="left" vertical="top" wrapText="1"/>
    </xf>
    <xf numFmtId="0" fontId="19" fillId="17" borderId="0" xfId="0" applyFont="1" applyFill="1" applyBorder="1"/>
    <xf numFmtId="0" fontId="27" fillId="17" borderId="0" xfId="0" applyFont="1" applyFill="1" applyBorder="1" applyAlignment="1" applyProtection="1">
      <alignment horizontal="center" vertical="center" wrapText="1"/>
      <protection locked="0"/>
    </xf>
    <xf numFmtId="0" fontId="19" fillId="17" borderId="0" xfId="0" applyFont="1" applyFill="1" applyBorder="1" applyAlignment="1">
      <alignment horizontal="center" vertical="center"/>
    </xf>
    <xf numFmtId="0" fontId="19" fillId="17" borderId="0" xfId="0" applyFont="1" applyFill="1" applyBorder="1" applyAlignment="1">
      <alignment horizontal="center" vertical="center" wrapText="1"/>
    </xf>
    <xf numFmtId="0" fontId="19" fillId="17" borderId="0" xfId="0" applyFont="1" applyFill="1" applyBorder="1" applyAlignment="1">
      <alignment vertical="top" wrapText="1"/>
    </xf>
    <xf numFmtId="0" fontId="21" fillId="17" borderId="0" xfId="0" applyFont="1" applyFill="1" applyBorder="1" applyAlignment="1">
      <alignment horizontal="center" vertical="top" wrapText="1"/>
    </xf>
    <xf numFmtId="9" fontId="27" fillId="17" borderId="0" xfId="1" applyFont="1" applyFill="1" applyBorder="1" applyAlignment="1" applyProtection="1">
      <alignment horizontal="center" vertical="center"/>
      <protection locked="0"/>
    </xf>
    <xf numFmtId="0" fontId="19" fillId="18" borderId="0" xfId="0" applyFont="1" applyFill="1" applyBorder="1"/>
    <xf numFmtId="0" fontId="27" fillId="18" borderId="0" xfId="0" applyFont="1" applyFill="1" applyBorder="1" applyAlignment="1" applyProtection="1">
      <alignment horizontal="center" vertical="center" wrapText="1"/>
      <protection locked="0"/>
    </xf>
    <xf numFmtId="0" fontId="19" fillId="18" borderId="0" xfId="0" applyFont="1" applyFill="1" applyBorder="1" applyAlignment="1">
      <alignment horizontal="center" vertical="center"/>
    </xf>
    <xf numFmtId="0" fontId="19" fillId="18" borderId="0" xfId="0" applyFont="1" applyFill="1" applyBorder="1" applyAlignment="1">
      <alignment horizontal="center" vertical="center" wrapText="1"/>
    </xf>
    <xf numFmtId="0" fontId="19" fillId="18" borderId="0" xfId="0" applyFont="1" applyFill="1" applyBorder="1" applyAlignment="1">
      <alignment vertical="top" wrapText="1"/>
    </xf>
    <xf numFmtId="9" fontId="27" fillId="18" borderId="0" xfId="1" applyFont="1" applyFill="1" applyBorder="1" applyAlignment="1" applyProtection="1">
      <alignment horizontal="center" vertical="center"/>
      <protection locked="0"/>
    </xf>
    <xf numFmtId="0" fontId="19" fillId="23" borderId="0" xfId="0" applyFont="1" applyFill="1" applyBorder="1"/>
    <xf numFmtId="0" fontId="27" fillId="23" borderId="0" xfId="0" applyFont="1" applyFill="1" applyBorder="1" applyAlignment="1" applyProtection="1">
      <alignment horizontal="center" vertical="center" wrapText="1"/>
      <protection locked="0"/>
    </xf>
    <xf numFmtId="0" fontId="20" fillId="23" borderId="0" xfId="0" applyFont="1" applyFill="1" applyBorder="1" applyAlignment="1">
      <alignment horizontal="center" vertical="center" wrapText="1"/>
    </xf>
    <xf numFmtId="0" fontId="19" fillId="23" borderId="0" xfId="0" applyFont="1" applyFill="1" applyBorder="1" applyAlignment="1">
      <alignment horizontal="center" vertical="center"/>
    </xf>
    <xf numFmtId="0" fontId="19" fillId="23" borderId="0" xfId="0" applyFont="1" applyFill="1" applyBorder="1" applyAlignment="1">
      <alignment horizontal="center" vertical="center" wrapText="1"/>
    </xf>
    <xf numFmtId="0" fontId="19" fillId="23" borderId="0" xfId="0" applyFont="1" applyFill="1" applyBorder="1" applyAlignment="1">
      <alignment vertical="top" wrapText="1"/>
    </xf>
    <xf numFmtId="9" fontId="27" fillId="23" borderId="0" xfId="1" applyFont="1" applyFill="1" applyBorder="1" applyAlignment="1" applyProtection="1">
      <alignment horizontal="center" vertical="center"/>
      <protection locked="0"/>
    </xf>
    <xf numFmtId="14" fontId="13" fillId="29" borderId="0" xfId="0" applyNumberFormat="1" applyFont="1" applyFill="1" applyBorder="1" applyAlignment="1">
      <alignment horizontal="center" vertical="center"/>
    </xf>
    <xf numFmtId="14" fontId="13" fillId="17" borderId="0" xfId="0" applyNumberFormat="1" applyFont="1" applyFill="1" applyBorder="1" applyAlignment="1">
      <alignment horizontal="center" vertical="center"/>
    </xf>
    <xf numFmtId="14" fontId="13" fillId="18" borderId="0" xfId="0" applyNumberFormat="1" applyFont="1" applyFill="1" applyBorder="1" applyAlignment="1">
      <alignment horizontal="center" vertical="center"/>
    </xf>
    <xf numFmtId="14" fontId="13" fillId="23" borderId="0" xfId="0" applyNumberFormat="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2" fillId="15" borderId="1" xfId="0"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12" fillId="30"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13" fillId="0" borderId="0" xfId="0" applyFont="1"/>
    <xf numFmtId="0" fontId="14" fillId="0" borderId="1" xfId="0" applyFont="1" applyBorder="1" applyAlignment="1">
      <alignment horizontal="center" vertical="center"/>
    </xf>
    <xf numFmtId="0" fontId="13" fillId="15" borderId="1" xfId="0" applyFont="1" applyFill="1" applyBorder="1" applyAlignment="1">
      <alignment horizontal="center" vertical="center"/>
    </xf>
    <xf numFmtId="0" fontId="31" fillId="0" borderId="1" xfId="0" applyFont="1" applyBorder="1" applyAlignment="1">
      <alignment horizontal="center" vertical="center"/>
    </xf>
    <xf numFmtId="0" fontId="30" fillId="0" borderId="0" xfId="0" applyFont="1" applyAlignment="1">
      <alignment horizontal="center" vertical="center"/>
    </xf>
    <xf numFmtId="0" fontId="13" fillId="0" borderId="1" xfId="0" applyFont="1" applyBorder="1"/>
    <xf numFmtId="0" fontId="13" fillId="0" borderId="3" xfId="0" applyFont="1" applyBorder="1" applyAlignment="1">
      <alignment vertical="center"/>
    </xf>
    <xf numFmtId="0" fontId="13" fillId="0" borderId="3" xfId="0" applyFont="1" applyBorder="1" applyAlignment="1">
      <alignment horizontal="center" vertical="center"/>
    </xf>
    <xf numFmtId="0" fontId="12" fillId="30" borderId="3" xfId="0" applyFont="1" applyFill="1" applyBorder="1" applyAlignment="1">
      <alignment horizontal="center" vertical="center"/>
    </xf>
    <xf numFmtId="0" fontId="30" fillId="0" borderId="3" xfId="0" applyFont="1" applyBorder="1" applyAlignment="1">
      <alignment horizontal="center" vertical="center"/>
    </xf>
    <xf numFmtId="0" fontId="31" fillId="0" borderId="3" xfId="0" applyFont="1" applyBorder="1" applyAlignment="1">
      <alignment horizontal="center" vertical="center"/>
    </xf>
    <xf numFmtId="0" fontId="13" fillId="0" borderId="3" xfId="0" applyFont="1" applyBorder="1" applyAlignment="1">
      <alignment horizontal="center" vertical="center" wrapText="1"/>
    </xf>
    <xf numFmtId="0" fontId="12" fillId="11" borderId="1"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3" xfId="0" applyFont="1" applyFill="1" applyBorder="1" applyAlignment="1">
      <alignment vertical="center"/>
    </xf>
    <xf numFmtId="0" fontId="12" fillId="24" borderId="3" xfId="0" applyFont="1" applyFill="1" applyBorder="1" applyAlignment="1">
      <alignment horizontal="center" vertical="center"/>
    </xf>
    <xf numFmtId="0" fontId="31" fillId="24" borderId="3" xfId="0" applyFont="1" applyFill="1" applyBorder="1" applyAlignment="1">
      <alignment horizontal="center" vertical="center"/>
    </xf>
    <xf numFmtId="0" fontId="12" fillId="24" borderId="1" xfId="0" applyFont="1" applyFill="1" applyBorder="1" applyAlignment="1">
      <alignment horizontal="center" vertical="center"/>
    </xf>
    <xf numFmtId="10" fontId="12" fillId="0" borderId="0" xfId="1" applyNumberFormat="1" applyFont="1"/>
    <xf numFmtId="14" fontId="10" fillId="20" borderId="0" xfId="0" applyNumberFormat="1" applyFont="1" applyFill="1" applyBorder="1" applyAlignment="1">
      <alignment horizontal="center" vertical="center" wrapText="1"/>
    </xf>
    <xf numFmtId="14" fontId="10" fillId="11" borderId="0" xfId="0" applyNumberFormat="1" applyFont="1" applyFill="1" applyBorder="1" applyAlignment="1">
      <alignment horizontal="center" vertical="center" wrapText="1"/>
    </xf>
    <xf numFmtId="14" fontId="10" fillId="19" borderId="0" xfId="0" applyNumberFormat="1" applyFont="1" applyFill="1" applyBorder="1" applyAlignment="1">
      <alignment horizontal="center" vertical="center" wrapText="1"/>
    </xf>
    <xf numFmtId="14" fontId="13" fillId="19" borderId="0" xfId="0" applyNumberFormat="1" applyFont="1" applyFill="1" applyBorder="1" applyAlignment="1" applyProtection="1">
      <alignment horizontal="center" vertical="center"/>
      <protection locked="0"/>
    </xf>
    <xf numFmtId="0" fontId="13" fillId="19" borderId="0" xfId="0" applyFont="1" applyFill="1" applyBorder="1" applyAlignment="1" applyProtection="1">
      <alignment horizontal="center" vertical="center"/>
      <protection locked="0"/>
    </xf>
    <xf numFmtId="2" fontId="6" fillId="19" borderId="0" xfId="0" applyNumberFormat="1" applyFont="1" applyFill="1" applyBorder="1" applyAlignment="1" applyProtection="1">
      <alignment horizontal="center" vertical="center"/>
      <protection locked="0"/>
    </xf>
    <xf numFmtId="9" fontId="6" fillId="19" borderId="0" xfId="0" applyNumberFormat="1" applyFont="1" applyFill="1" applyBorder="1" applyAlignment="1" applyProtection="1">
      <alignment horizontal="center" vertical="center"/>
      <protection locked="0"/>
    </xf>
    <xf numFmtId="0" fontId="6" fillId="28" borderId="0" xfId="0" applyFont="1" applyFill="1" applyAlignment="1">
      <alignment wrapText="1"/>
    </xf>
    <xf numFmtId="0" fontId="6" fillId="28" borderId="0" xfId="0" applyFont="1" applyFill="1" applyAlignment="1">
      <alignment horizontal="center" vertical="center"/>
    </xf>
    <xf numFmtId="2" fontId="6" fillId="28" borderId="0" xfId="0" applyNumberFormat="1" applyFont="1" applyFill="1" applyBorder="1" applyAlignment="1" applyProtection="1">
      <alignment horizontal="center" vertical="center"/>
      <protection locked="0"/>
    </xf>
    <xf numFmtId="9" fontId="6" fillId="28" borderId="0" xfId="0" applyNumberFormat="1" applyFont="1" applyFill="1" applyBorder="1" applyAlignment="1" applyProtection="1">
      <alignment horizontal="center" vertical="center"/>
      <protection locked="0"/>
    </xf>
    <xf numFmtId="0" fontId="9" fillId="11" borderId="0" xfId="0" applyFont="1" applyFill="1" applyBorder="1" applyAlignment="1">
      <alignment vertical="top" wrapText="1"/>
    </xf>
    <xf numFmtId="2" fontId="6" fillId="11" borderId="0" xfId="0" applyNumberFormat="1" applyFont="1" applyFill="1" applyBorder="1" applyAlignment="1" applyProtection="1">
      <alignment horizontal="center" vertical="center"/>
      <protection locked="0"/>
    </xf>
    <xf numFmtId="9" fontId="6" fillId="11"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left" vertical="top" wrapText="1"/>
    </xf>
    <xf numFmtId="0" fontId="9" fillId="26" borderId="0" xfId="0" applyFont="1" applyFill="1" applyBorder="1" applyAlignment="1">
      <alignment vertical="top" wrapText="1"/>
    </xf>
    <xf numFmtId="0" fontId="6" fillId="26" borderId="0" xfId="0" applyFont="1" applyFill="1" applyBorder="1" applyAlignment="1">
      <alignment horizontal="justify" vertical="top"/>
    </xf>
    <xf numFmtId="0" fontId="32" fillId="17" borderId="0" xfId="0" applyFont="1" applyFill="1" applyBorder="1" applyAlignment="1">
      <alignment horizontal="center" vertical="center" wrapText="1"/>
    </xf>
    <xf numFmtId="0" fontId="13" fillId="17" borderId="0" xfId="0" applyFont="1" applyFill="1" applyBorder="1" applyAlignment="1">
      <alignment horizontal="center" vertical="center"/>
    </xf>
    <xf numFmtId="0" fontId="13" fillId="18" borderId="0" xfId="0" applyFont="1" applyFill="1" applyBorder="1" applyAlignment="1">
      <alignment horizontal="center" vertical="center"/>
    </xf>
    <xf numFmtId="0" fontId="13" fillId="23" borderId="0" xfId="0" applyFont="1" applyFill="1" applyBorder="1" applyAlignment="1">
      <alignment horizontal="center" vertical="center"/>
    </xf>
    <xf numFmtId="0" fontId="13" fillId="29" borderId="0" xfId="0" applyFont="1" applyFill="1" applyBorder="1" applyAlignment="1">
      <alignment horizontal="center" vertical="center"/>
    </xf>
    <xf numFmtId="14" fontId="10" fillId="23" borderId="0" xfId="0" applyNumberFormat="1" applyFont="1" applyFill="1" applyBorder="1" applyAlignment="1" applyProtection="1">
      <alignment horizontal="center" vertical="center" wrapText="1"/>
      <protection locked="0"/>
    </xf>
    <xf numFmtId="0" fontId="27" fillId="23" borderId="0" xfId="0" applyFont="1" applyFill="1" applyBorder="1" applyAlignment="1" applyProtection="1">
      <alignment horizontal="center" vertical="top" wrapText="1"/>
      <protection locked="0"/>
    </xf>
    <xf numFmtId="0" fontId="27" fillId="16" borderId="0" xfId="0" applyFont="1" applyFill="1" applyBorder="1" applyAlignment="1" applyProtection="1">
      <alignment horizontal="center" vertical="center" wrapText="1"/>
      <protection locked="0"/>
    </xf>
    <xf numFmtId="0" fontId="27" fillId="18" borderId="0" xfId="0" applyFont="1" applyFill="1" applyBorder="1" applyAlignment="1" applyProtection="1">
      <alignment horizontal="center" vertical="top" wrapText="1"/>
      <protection locked="0"/>
    </xf>
    <xf numFmtId="0" fontId="27" fillId="17" borderId="0" xfId="0" applyFont="1" applyFill="1" applyBorder="1" applyAlignment="1" applyProtection="1">
      <alignment horizontal="center" vertical="top" wrapText="1"/>
      <protection locked="0"/>
    </xf>
    <xf numFmtId="0" fontId="19" fillId="16" borderId="0" xfId="0" applyFont="1" applyFill="1" applyBorder="1" applyAlignment="1">
      <alignment horizontal="center" vertical="center" wrapText="1"/>
    </xf>
    <xf numFmtId="0" fontId="31"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0" xfId="0" applyFont="1"/>
    <xf numFmtId="166" fontId="6" fillId="15" borderId="0" xfId="0" applyNumberFormat="1" applyFont="1" applyFill="1" applyBorder="1" applyAlignment="1">
      <alignment horizontal="center" vertical="center" wrapText="1"/>
    </xf>
    <xf numFmtId="0" fontId="13" fillId="16" borderId="0" xfId="0" applyFont="1" applyFill="1" applyBorder="1" applyAlignment="1">
      <alignment horizontal="center" vertical="center" wrapText="1"/>
    </xf>
    <xf numFmtId="0" fontId="13" fillId="31" borderId="0" xfId="0" applyFont="1" applyFill="1" applyBorder="1" applyAlignment="1">
      <alignment horizontal="center" vertical="center" wrapText="1"/>
    </xf>
    <xf numFmtId="0" fontId="13" fillId="0" borderId="0" xfId="0" applyFont="1" applyBorder="1"/>
    <xf numFmtId="0" fontId="6" fillId="10" borderId="0" xfId="0" applyFont="1" applyFill="1" applyBorder="1" applyAlignment="1">
      <alignment horizontal="center" vertical="center"/>
    </xf>
    <xf numFmtId="9" fontId="12" fillId="0" borderId="0" xfId="1" applyFont="1"/>
    <xf numFmtId="9" fontId="12" fillId="0" borderId="0" xfId="1" applyNumberFormat="1" applyFont="1"/>
    <xf numFmtId="0" fontId="31" fillId="0" borderId="1" xfId="0" applyFont="1" applyFill="1" applyBorder="1" applyAlignment="1">
      <alignment horizontal="center" vertical="center"/>
    </xf>
    <xf numFmtId="0" fontId="6" fillId="0" borderId="0" xfId="0" applyFont="1" applyAlignment="1" applyProtection="1">
      <alignment horizontal="center" vertical="center"/>
      <protection locked="0"/>
    </xf>
    <xf numFmtId="2" fontId="13" fillId="0" borderId="0" xfId="0" applyNumberFormat="1" applyFont="1" applyAlignment="1" applyProtection="1">
      <alignment horizontal="center" vertical="center"/>
      <protection locked="0"/>
    </xf>
    <xf numFmtId="0" fontId="13" fillId="14" borderId="0" xfId="0" applyFont="1" applyFill="1" applyAlignment="1" applyProtection="1">
      <alignment horizontal="center" vertical="center"/>
      <protection locked="0"/>
    </xf>
    <xf numFmtId="0" fontId="13" fillId="16" borderId="0" xfId="0" applyFont="1" applyFill="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5" fillId="4" borderId="0" xfId="0" applyFont="1" applyFill="1" applyAlignment="1" applyProtection="1">
      <alignment horizontal="center" vertical="center"/>
      <protection locked="0"/>
    </xf>
    <xf numFmtId="0" fontId="13" fillId="26" borderId="0" xfId="0" applyFont="1" applyFill="1" applyAlignment="1" applyProtection="1">
      <alignment horizontal="center" vertical="center" wrapText="1"/>
      <protection locked="0"/>
    </xf>
    <xf numFmtId="0" fontId="13" fillId="15" borderId="0" xfId="0" applyFont="1" applyFill="1" applyAlignment="1" applyProtection="1">
      <alignment horizontal="center" vertical="center" wrapText="1"/>
      <protection locked="0"/>
    </xf>
    <xf numFmtId="14" fontId="6" fillId="0" borderId="0" xfId="0" applyNumberFormat="1" applyFont="1" applyAlignment="1" applyProtection="1">
      <alignment horizontal="center" vertical="center"/>
      <protection locked="0"/>
    </xf>
    <xf numFmtId="0" fontId="13" fillId="22" borderId="0" xfId="0" applyFont="1" applyFill="1" applyBorder="1" applyAlignment="1" applyProtection="1">
      <alignment horizontal="center" vertical="center" wrapText="1"/>
      <protection locked="0"/>
    </xf>
    <xf numFmtId="9" fontId="13" fillId="10" borderId="0" xfId="0" applyNumberFormat="1" applyFont="1" applyFill="1" applyAlignment="1">
      <alignment horizontal="center" vertical="center" wrapText="1"/>
    </xf>
    <xf numFmtId="14" fontId="13" fillId="10" borderId="0" xfId="0" applyNumberFormat="1" applyFont="1" applyFill="1" applyAlignment="1">
      <alignment vertical="center"/>
    </xf>
    <xf numFmtId="14" fontId="13" fillId="15" borderId="0" xfId="0" applyNumberFormat="1" applyFont="1" applyFill="1" applyAlignment="1">
      <alignment vertical="center"/>
    </xf>
    <xf numFmtId="9" fontId="6"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top" wrapText="1"/>
      <protection locked="0"/>
    </xf>
    <xf numFmtId="2" fontId="6" fillId="13" borderId="0" xfId="0" applyNumberFormat="1" applyFont="1" applyFill="1" applyAlignment="1" applyProtection="1">
      <alignment horizontal="center" vertical="center"/>
      <protection locked="0"/>
    </xf>
    <xf numFmtId="9" fontId="6" fillId="13" borderId="0" xfId="0" applyNumberFormat="1" applyFont="1" applyFill="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Alignment="1" applyProtection="1">
      <alignment horizontal="center" vertical="center" wrapText="1"/>
      <protection locked="0"/>
    </xf>
    <xf numFmtId="0" fontId="6" fillId="23" borderId="0" xfId="0" applyFont="1" applyFill="1" applyAlignment="1" applyProtection="1">
      <alignment horizontal="center" vertical="center"/>
      <protection locked="0"/>
    </xf>
    <xf numFmtId="0" fontId="6"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wrapText="1"/>
    </xf>
    <xf numFmtId="0" fontId="13" fillId="0" borderId="0" xfId="0" applyFont="1" applyFill="1" applyBorder="1" applyAlignment="1">
      <alignment horizontal="center" vertical="top" wrapText="1"/>
    </xf>
    <xf numFmtId="0" fontId="13" fillId="12" borderId="0" xfId="0" applyFont="1" applyFill="1" applyAlignment="1">
      <alignment vertical="center" wrapText="1"/>
    </xf>
    <xf numFmtId="0" fontId="13" fillId="0" borderId="0" xfId="0" applyFont="1" applyAlignment="1">
      <alignment vertical="center" wrapText="1"/>
    </xf>
    <xf numFmtId="0" fontId="12" fillId="0" borderId="3" xfId="0" applyFont="1" applyFill="1" applyBorder="1" applyAlignment="1">
      <alignment horizontal="center" vertical="center"/>
    </xf>
    <xf numFmtId="14" fontId="2" fillId="32" borderId="0" xfId="0" applyNumberFormat="1" applyFont="1" applyFill="1" applyAlignment="1" applyProtection="1">
      <alignment horizontal="center" vertical="center"/>
      <protection locked="0"/>
    </xf>
    <xf numFmtId="0" fontId="2" fillId="32" borderId="0" xfId="0" applyFont="1" applyFill="1" applyAlignment="1" applyProtection="1">
      <alignment horizontal="center" vertical="center" wrapText="1"/>
      <protection locked="0"/>
    </xf>
    <xf numFmtId="0" fontId="2" fillId="32" borderId="0" xfId="0" applyFont="1" applyFill="1" applyAlignment="1" applyProtection="1">
      <alignment horizontal="center" vertical="center"/>
      <protection locked="0"/>
    </xf>
    <xf numFmtId="9" fontId="2" fillId="32" borderId="0" xfId="1" applyFont="1" applyFill="1" applyBorder="1" applyAlignment="1" applyProtection="1">
      <alignment horizontal="center" vertical="center"/>
      <protection locked="0"/>
    </xf>
    <xf numFmtId="14" fontId="2" fillId="15" borderId="0" xfId="0" applyNumberFormat="1" applyFont="1" applyFill="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4" fillId="4" borderId="0" xfId="0" applyFont="1" applyFill="1" applyAlignment="1" applyProtection="1">
      <alignment horizontal="center" vertical="center"/>
      <protection locked="0"/>
    </xf>
    <xf numFmtId="0" fontId="2" fillId="32" borderId="0" xfId="0" applyFont="1" applyFill="1" applyAlignment="1">
      <alignment horizontal="center" vertical="center" wrapText="1"/>
    </xf>
    <xf numFmtId="0" fontId="2" fillId="32" borderId="0" xfId="0" applyFont="1" applyFill="1" applyAlignment="1" applyProtection="1">
      <alignment horizontal="center" vertical="top" wrapText="1"/>
      <protection locked="0"/>
    </xf>
    <xf numFmtId="0" fontId="2" fillId="32" borderId="0" xfId="0" applyFont="1" applyFill="1" applyAlignment="1">
      <alignment horizontal="center" vertical="top" wrapText="1"/>
    </xf>
    <xf numFmtId="0" fontId="2" fillId="32" borderId="0" xfId="0" applyFont="1" applyFill="1" applyAlignment="1">
      <alignment horizontal="justify" vertical="center" wrapText="1"/>
    </xf>
    <xf numFmtId="0" fontId="2" fillId="32" borderId="0" xfId="0" applyFont="1" applyFill="1" applyAlignment="1">
      <alignment horizontal="justify" vertical="top" wrapText="1"/>
    </xf>
    <xf numFmtId="0" fontId="34" fillId="32" borderId="0" xfId="0" applyFont="1" applyFill="1" applyAlignment="1">
      <alignment horizontal="justify" vertical="top" wrapText="1"/>
    </xf>
    <xf numFmtId="0" fontId="13" fillId="32" borderId="0" xfId="0" applyFont="1" applyFill="1" applyBorder="1" applyAlignment="1" applyProtection="1">
      <alignment horizontal="center" vertical="center"/>
      <protection locked="0"/>
    </xf>
    <xf numFmtId="14" fontId="6" fillId="0" borderId="0" xfId="0" applyNumberFormat="1" applyFont="1" applyAlignment="1">
      <alignment horizontal="center" vertical="center" wrapText="1"/>
    </xf>
    <xf numFmtId="0" fontId="7" fillId="15" borderId="0" xfId="0" applyFont="1" applyFill="1" applyAlignment="1">
      <alignment horizontal="center" vertical="center" wrapText="1"/>
    </xf>
    <xf numFmtId="0" fontId="5" fillId="0" borderId="0" xfId="0" applyFont="1" applyFill="1" applyBorder="1" applyAlignment="1" applyProtection="1">
      <alignment horizontal="center" vertical="center"/>
      <protection locked="0"/>
    </xf>
    <xf numFmtId="0" fontId="12" fillId="30" borderId="0" xfId="0" applyFont="1" applyFill="1" applyAlignment="1">
      <alignment horizontal="center" vertical="center" wrapText="1"/>
    </xf>
    <xf numFmtId="0" fontId="6" fillId="0" borderId="0" xfId="0" applyFont="1" applyAlignment="1">
      <alignment wrapText="1"/>
    </xf>
    <xf numFmtId="2" fontId="6" fillId="0" borderId="0" xfId="0" applyNumberFormat="1" applyFont="1" applyAlignment="1" applyProtection="1">
      <alignment horizontal="center" vertical="center"/>
      <protection locked="0"/>
    </xf>
    <xf numFmtId="9" fontId="6" fillId="0" borderId="0" xfId="1"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3" fillId="16" borderId="0" xfId="0" applyFont="1" applyFill="1" applyAlignment="1">
      <alignment vertical="center" wrapText="1"/>
    </xf>
    <xf numFmtId="0" fontId="6" fillId="0" borderId="0" xfId="0" applyFont="1" applyAlignment="1">
      <alignment vertical="top" wrapText="1"/>
    </xf>
    <xf numFmtId="0" fontId="6" fillId="16" borderId="0" xfId="0" applyFont="1" applyFill="1" applyAlignment="1" applyProtection="1">
      <alignment vertical="top" wrapText="1"/>
      <protection locked="0"/>
    </xf>
    <xf numFmtId="0" fontId="6" fillId="0" borderId="0" xfId="0" applyFont="1" applyAlignment="1">
      <alignment vertical="center" wrapText="1"/>
    </xf>
    <xf numFmtId="0" fontId="6" fillId="14" borderId="0" xfId="0" applyFont="1" applyFill="1" applyAlignment="1">
      <alignment vertical="top" wrapText="1"/>
    </xf>
    <xf numFmtId="0" fontId="10" fillId="14" borderId="0" xfId="2" applyFont="1" applyFill="1" applyAlignment="1" applyProtection="1">
      <alignment horizontal="justify" vertical="top" wrapText="1"/>
      <protection locked="0"/>
    </xf>
    <xf numFmtId="0" fontId="5" fillId="14" borderId="0" xfId="2" applyFont="1" applyFill="1" applyAlignment="1" applyProtection="1">
      <alignment horizontal="justify" vertical="top" wrapText="1"/>
      <protection locked="0"/>
    </xf>
    <xf numFmtId="2" fontId="6" fillId="0" borderId="0" xfId="0" applyNumberFormat="1" applyFont="1" applyAlignment="1">
      <alignment horizontal="center" vertical="center" wrapText="1"/>
    </xf>
    <xf numFmtId="0" fontId="7" fillId="16" borderId="0" xfId="0" applyFont="1" applyFill="1" applyAlignment="1">
      <alignment horizontal="center" vertical="center" wrapText="1"/>
    </xf>
    <xf numFmtId="0" fontId="35" fillId="0" borderId="0" xfId="0" applyFont="1" applyAlignment="1">
      <alignment vertical="top" wrapText="1"/>
    </xf>
    <xf numFmtId="0" fontId="35" fillId="0" borderId="0" xfId="0" applyFont="1" applyAlignment="1" applyProtection="1">
      <alignment horizontal="center" vertical="top" wrapText="1"/>
      <protection locked="0"/>
    </xf>
    <xf numFmtId="0" fontId="35" fillId="13" borderId="0" xfId="0" applyFont="1" applyFill="1" applyAlignment="1">
      <alignment horizontal="center" vertical="top" wrapText="1"/>
    </xf>
    <xf numFmtId="0" fontId="35" fillId="0" borderId="0" xfId="0" applyFont="1" applyAlignment="1" applyProtection="1">
      <alignment horizontal="center" vertical="center" wrapText="1"/>
      <protection locked="0"/>
    </xf>
    <xf numFmtId="2" fontId="6" fillId="0" borderId="0" xfId="0" applyNumberFormat="1" applyFont="1" applyAlignment="1" applyProtection="1">
      <alignment horizontal="center" vertical="center" wrapText="1"/>
      <protection locked="0"/>
    </xf>
    <xf numFmtId="0" fontId="35" fillId="0" borderId="0" xfId="0" applyFont="1" applyAlignment="1">
      <alignment horizontal="center" vertical="center" wrapText="1"/>
    </xf>
    <xf numFmtId="0" fontId="6" fillId="0" borderId="0" xfId="0" applyFont="1" applyFill="1" applyAlignment="1">
      <alignment horizontal="center" vertical="center" wrapText="1"/>
    </xf>
    <xf numFmtId="14" fontId="6" fillId="10" borderId="0" xfId="0" applyNumberFormat="1" applyFont="1" applyFill="1" applyAlignment="1" applyProtection="1">
      <alignment horizontal="center" vertical="center"/>
      <protection locked="0"/>
    </xf>
    <xf numFmtId="0" fontId="6" fillId="10" borderId="0" xfId="0" applyFont="1" applyFill="1" applyAlignment="1">
      <alignment horizontal="center" vertical="center" wrapText="1"/>
    </xf>
    <xf numFmtId="0" fontId="6" fillId="10" borderId="0" xfId="0" applyFont="1" applyFill="1" applyAlignment="1">
      <alignment vertical="top" wrapText="1"/>
    </xf>
    <xf numFmtId="0" fontId="6" fillId="10" borderId="0" xfId="0" applyFont="1" applyFill="1" applyAlignment="1">
      <alignment vertical="center" wrapText="1"/>
    </xf>
    <xf numFmtId="0" fontId="6" fillId="10" borderId="0" xfId="0" applyFont="1" applyFill="1" applyAlignment="1" applyProtection="1">
      <alignment horizontal="center" vertical="center"/>
      <protection locked="0"/>
    </xf>
    <xf numFmtId="0" fontId="6" fillId="10" borderId="0" xfId="0" applyFont="1" applyFill="1" applyAlignment="1" applyProtection="1">
      <alignment horizontal="center" vertical="center" wrapText="1"/>
      <protection locked="0"/>
    </xf>
    <xf numFmtId="0" fontId="13" fillId="10" borderId="0" xfId="0" applyFont="1" applyFill="1" applyAlignment="1">
      <alignment horizontal="center" vertical="center"/>
    </xf>
    <xf numFmtId="0" fontId="14" fillId="0" borderId="1" xfId="0" applyFont="1" applyFill="1" applyBorder="1" applyAlignment="1">
      <alignment horizontal="center" vertical="center"/>
    </xf>
    <xf numFmtId="0" fontId="34" fillId="16" borderId="0" xfId="0" applyFont="1" applyFill="1" applyAlignment="1" applyProtection="1">
      <alignment horizontal="justify" vertical="center" wrapText="1"/>
      <protection locked="0"/>
    </xf>
    <xf numFmtId="0" fontId="34" fillId="0" borderId="0" xfId="0" applyFont="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34" fillId="14" borderId="0" xfId="0" applyFont="1" applyFill="1" applyAlignment="1">
      <alignment horizontal="justify" vertical="center" wrapText="1"/>
    </xf>
    <xf numFmtId="14"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3" fillId="0" borderId="0" xfId="0" applyFont="1" applyFill="1" applyAlignment="1" applyProtection="1">
      <alignment horizontal="center" vertical="center" wrapText="1"/>
      <protection locked="0"/>
    </xf>
    <xf numFmtId="0" fontId="12" fillId="15" borderId="0" xfId="0" applyFont="1" applyFill="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16" borderId="0" xfId="0" applyFont="1" applyFill="1" applyBorder="1" applyAlignment="1">
      <alignment horizontal="justify" vertical="top" wrapText="1"/>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Border="1" applyAlignment="1">
      <alignment horizontal="justify" vertical="top" wrapText="1"/>
    </xf>
    <xf numFmtId="0" fontId="12" fillId="15" borderId="0"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6"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13" fillId="16" borderId="0" xfId="0" applyFont="1" applyFill="1" applyAlignment="1">
      <alignment horizontal="center" vertical="center" wrapText="1"/>
    </xf>
    <xf numFmtId="0" fontId="6" fillId="22" borderId="0" xfId="0" applyFont="1" applyFill="1" applyAlignment="1" applyProtection="1">
      <alignment horizontal="center" vertical="center"/>
      <protection locked="0"/>
    </xf>
    <xf numFmtId="0" fontId="13" fillId="16" borderId="0" xfId="0" applyFont="1" applyFill="1" applyAlignment="1">
      <alignment horizontal="left" vertical="center" wrapText="1"/>
    </xf>
    <xf numFmtId="0" fontId="5" fillId="0" borderId="0" xfId="0" applyFont="1" applyAlignment="1" applyProtection="1">
      <alignment horizontal="left" vertical="center" wrapText="1"/>
      <protection locked="0"/>
    </xf>
    <xf numFmtId="0" fontId="30" fillId="0" borderId="1"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0" applyFont="1" applyBorder="1" applyAlignment="1">
      <alignment horizontal="center" vertical="center"/>
    </xf>
    <xf numFmtId="10" fontId="0" fillId="0" borderId="0" xfId="1" applyNumberFormat="1" applyFont="1"/>
    <xf numFmtId="0" fontId="13" fillId="0" borderId="0" xfId="0" applyFont="1" applyBorder="1" applyAlignment="1">
      <alignment horizontal="left" vertical="center" wrapText="1"/>
    </xf>
    <xf numFmtId="14" fontId="13" fillId="0" borderId="0" xfId="0" applyNumberFormat="1" applyFont="1" applyBorder="1" applyAlignment="1">
      <alignment vertical="center" wrapText="1"/>
    </xf>
    <xf numFmtId="0" fontId="30" fillId="0" borderId="0" xfId="0" applyFont="1" applyBorder="1" applyAlignment="1">
      <alignment horizontal="left" vertical="center" wrapText="1"/>
    </xf>
    <xf numFmtId="0" fontId="25" fillId="0" borderId="0" xfId="0" applyFont="1" applyBorder="1" applyAlignment="1">
      <alignment horizontal="center" vertical="center" wrapText="1"/>
    </xf>
    <xf numFmtId="0" fontId="13" fillId="0" borderId="0" xfId="0" applyFont="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28"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2" fillId="11" borderId="2" xfId="0" applyFont="1" applyFill="1" applyBorder="1" applyAlignment="1">
      <alignment horizontal="center" vertical="center" wrapText="1"/>
    </xf>
    <xf numFmtId="0" fontId="13" fillId="0" borderId="0" xfId="0" applyFont="1" applyAlignment="1">
      <alignment horizontal="center" vertical="center" wrapText="1"/>
    </xf>
    <xf numFmtId="0" fontId="12" fillId="15" borderId="1" xfId="0" applyFont="1" applyFill="1" applyBorder="1" applyAlignment="1">
      <alignment horizontal="center" vertical="center" wrapText="1"/>
    </xf>
    <xf numFmtId="0" fontId="35" fillId="0" borderId="0" xfId="0" applyFont="1" applyAlignment="1">
      <alignment horizontal="left" vertical="top" wrapText="1"/>
    </xf>
    <xf numFmtId="0" fontId="13" fillId="15" borderId="0" xfId="0" applyFont="1" applyFill="1" applyBorder="1" applyAlignment="1">
      <alignment horizontal="center" vertical="center"/>
    </xf>
    <xf numFmtId="14" fontId="13" fillId="15" borderId="0" xfId="0" applyNumberFormat="1" applyFont="1" applyFill="1" applyBorder="1" applyAlignment="1">
      <alignment vertical="center" wrapText="1"/>
    </xf>
    <xf numFmtId="0" fontId="13"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5" fillId="0" borderId="0" xfId="0" applyFont="1" applyAlignment="1">
      <alignment horizontal="center" vertical="center" wrapText="1"/>
    </xf>
    <xf numFmtId="0" fontId="7" fillId="10" borderId="0" xfId="0" applyFont="1" applyFill="1" applyBorder="1" applyAlignment="1" applyProtection="1">
      <alignment horizontal="center" vertical="center" wrapText="1"/>
      <protection locked="0"/>
    </xf>
    <xf numFmtId="0" fontId="12" fillId="10" borderId="0" xfId="0" applyFont="1" applyFill="1" applyAlignment="1">
      <alignment horizontal="center" vertical="center" wrapText="1"/>
    </xf>
    <xf numFmtId="0" fontId="7" fillId="23" borderId="0" xfId="0" applyFont="1" applyFill="1" applyBorder="1" applyAlignment="1" applyProtection="1">
      <alignment horizontal="center" vertical="center" wrapText="1"/>
      <protection locked="0"/>
    </xf>
    <xf numFmtId="0" fontId="7" fillId="25" borderId="0" xfId="0" applyFont="1" applyFill="1" applyBorder="1" applyAlignment="1">
      <alignment horizontal="center" vertical="center" wrapText="1"/>
    </xf>
    <xf numFmtId="0" fontId="6" fillId="25" borderId="0" xfId="0" applyFont="1" applyFill="1" applyBorder="1" applyAlignment="1" applyProtection="1">
      <alignment horizontal="center" vertical="center"/>
      <protection locked="0"/>
    </xf>
    <xf numFmtId="14" fontId="5" fillId="21" borderId="0" xfId="0" applyNumberFormat="1" applyFont="1" applyFill="1" applyBorder="1" applyAlignment="1">
      <alignment horizontal="center" vertical="center" wrapText="1"/>
    </xf>
    <xf numFmtId="14" fontId="5" fillId="15" borderId="0" xfId="0" applyNumberFormat="1" applyFont="1" applyFill="1" applyBorder="1" applyAlignment="1">
      <alignment horizontal="center" vertical="center" wrapText="1"/>
    </xf>
    <xf numFmtId="0" fontId="9" fillId="21" borderId="0" xfId="0" applyFont="1" applyFill="1" applyBorder="1" applyAlignment="1">
      <alignment horizontal="center" vertical="center" wrapText="1"/>
    </xf>
    <xf numFmtId="0" fontId="17" fillId="22" borderId="0" xfId="0" applyFont="1" applyFill="1" applyBorder="1" applyAlignment="1">
      <alignment horizontal="center" vertical="center" wrapText="1"/>
    </xf>
    <xf numFmtId="0" fontId="20" fillId="29"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20" fillId="18" borderId="0" xfId="0" applyFont="1" applyFill="1" applyBorder="1" applyAlignment="1">
      <alignment horizontal="center" vertical="center" wrapText="1"/>
    </xf>
    <xf numFmtId="0" fontId="9" fillId="21" borderId="0" xfId="0" applyFont="1" applyFill="1" applyBorder="1" applyAlignment="1">
      <alignment horizontal="center" vertical="center"/>
    </xf>
    <xf numFmtId="0" fontId="7" fillId="11" borderId="0" xfId="0" applyFont="1" applyFill="1" applyBorder="1" applyAlignment="1" applyProtection="1">
      <alignment horizontal="center" vertical="center" wrapText="1"/>
      <protection locked="0"/>
    </xf>
    <xf numFmtId="0" fontId="7" fillId="21" borderId="0" xfId="0" applyFont="1" applyFill="1" applyBorder="1" applyAlignment="1" applyProtection="1">
      <alignment horizontal="center" vertical="center" wrapText="1"/>
      <protection locked="0"/>
    </xf>
    <xf numFmtId="0" fontId="12" fillId="12" borderId="0" xfId="0" applyFont="1" applyFill="1" applyAlignment="1">
      <alignment horizontal="center" vertical="center" wrapText="1"/>
    </xf>
    <xf numFmtId="0" fontId="7" fillId="19"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2" fillId="11" borderId="0"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22" fillId="11" borderId="0" xfId="0" applyFont="1" applyFill="1" applyBorder="1" applyAlignment="1" applyProtection="1">
      <alignment horizontal="center" vertical="center" wrapText="1"/>
      <protection locked="0"/>
    </xf>
    <xf numFmtId="0" fontId="2" fillId="11"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2" fillId="32" borderId="0" xfId="0" applyFont="1" applyFill="1" applyAlignment="1" applyProtection="1">
      <alignment horizontal="center" vertical="center"/>
      <protection locked="0"/>
    </xf>
    <xf numFmtId="0" fontId="5" fillId="32" borderId="0" xfId="4" applyFont="1" applyFill="1" applyBorder="1" applyAlignment="1" applyProtection="1">
      <alignment horizontal="center" vertical="center" wrapText="1"/>
    </xf>
    <xf numFmtId="0" fontId="2" fillId="32" borderId="0" xfId="0" applyFont="1" applyFill="1" applyAlignment="1" applyProtection="1">
      <alignment horizontal="center" vertical="center" wrapText="1"/>
      <protection locked="0"/>
    </xf>
    <xf numFmtId="0" fontId="22" fillId="32" borderId="0" xfId="0" applyFont="1" applyFill="1" applyAlignment="1" applyProtection="1">
      <alignment horizontal="center" vertical="center" wrapText="1"/>
      <protection locked="0"/>
    </xf>
    <xf numFmtId="0" fontId="33" fillId="32" borderId="0" xfId="0" applyFont="1" applyFill="1" applyAlignment="1" applyProtection="1">
      <alignment horizontal="center" vertical="center" wrapText="1"/>
      <protection locked="0"/>
    </xf>
    <xf numFmtId="0" fontId="2" fillId="32" borderId="0" xfId="0" applyFont="1" applyFill="1" applyAlignment="1" applyProtection="1">
      <alignment horizontal="center" vertical="top" wrapText="1"/>
      <protection locked="0"/>
    </xf>
    <xf numFmtId="0" fontId="13" fillId="0" borderId="0" xfId="0" applyFont="1" applyBorder="1" applyAlignment="1">
      <alignment horizontal="center" vertical="center" wrapText="1"/>
    </xf>
    <xf numFmtId="0" fontId="12" fillId="0" borderId="0" xfId="0" applyFont="1" applyBorder="1" applyAlignment="1" applyProtection="1">
      <alignment horizontal="center" vertical="center" wrapText="1"/>
      <protection locked="0"/>
    </xf>
    <xf numFmtId="14" fontId="12"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25" fillId="0" borderId="0" xfId="0" applyFont="1" applyBorder="1" applyAlignment="1">
      <alignment horizontal="center" vertical="top" wrapText="1"/>
    </xf>
    <xf numFmtId="0" fontId="12" fillId="3" borderId="1" xfId="0" applyFont="1" applyFill="1" applyBorder="1" applyAlignment="1">
      <alignment horizontal="center" vertical="center"/>
    </xf>
    <xf numFmtId="0" fontId="12" fillId="30"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8" fillId="10" borderId="1" xfId="0" applyFont="1" applyFill="1" applyBorder="1" applyAlignment="1">
      <alignment horizontal="center"/>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7" borderId="0" xfId="0" applyFont="1" applyFill="1" applyBorder="1" applyAlignment="1" applyProtection="1">
      <alignment horizontal="center" vertical="center"/>
      <protection locked="0"/>
    </xf>
    <xf numFmtId="0" fontId="7" fillId="17"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28" borderId="0" xfId="0" applyFont="1" applyFill="1" applyBorder="1" applyAlignment="1" applyProtection="1">
      <alignment horizontal="center" vertical="center" wrapText="1"/>
      <protection locked="0"/>
    </xf>
    <xf numFmtId="0" fontId="6" fillId="28" borderId="0" xfId="0" applyFont="1" applyFill="1" applyBorder="1" applyAlignment="1" applyProtection="1">
      <alignment horizontal="center" vertical="center" wrapText="1"/>
      <protection locked="0"/>
    </xf>
    <xf numFmtId="0" fontId="13" fillId="28" borderId="0" xfId="0" applyFont="1" applyFill="1" applyAlignment="1">
      <alignment horizontal="left" vertical="center" wrapText="1"/>
    </xf>
    <xf numFmtId="14" fontId="13" fillId="0" borderId="0" xfId="0" applyNumberFormat="1" applyFont="1" applyAlignment="1" applyProtection="1">
      <alignment horizontal="center" vertical="center"/>
      <protection locked="0"/>
    </xf>
    <xf numFmtId="0" fontId="13" fillId="0" borderId="0"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14"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6" fillId="0" borderId="0" xfId="0" applyFont="1" applyBorder="1" applyAlignment="1">
      <alignment horizontal="center" vertical="center" wrapText="1"/>
    </xf>
    <xf numFmtId="0" fontId="3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top" wrapText="1"/>
      <protection locked="0"/>
    </xf>
    <xf numFmtId="0" fontId="9" fillId="14" borderId="0" xfId="0" applyFont="1" applyFill="1" applyBorder="1" applyAlignment="1">
      <alignment vertical="center" wrapText="1"/>
    </xf>
    <xf numFmtId="14"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4" borderId="1" xfId="0" applyFont="1" applyFill="1" applyBorder="1" applyAlignment="1">
      <alignment horizontal="left" vertical="center" wrapText="1"/>
    </xf>
    <xf numFmtId="0" fontId="5" fillId="14" borderId="1" xfId="0" applyFont="1" applyFill="1" applyBorder="1" applyAlignment="1">
      <alignment vertical="center" wrapText="1"/>
    </xf>
    <xf numFmtId="0" fontId="10" fillId="0" borderId="0" xfId="0" applyFont="1" applyBorder="1" applyAlignment="1">
      <alignment horizontal="center" wrapText="1"/>
    </xf>
    <xf numFmtId="0" fontId="6" fillId="14" borderId="0" xfId="0" applyFont="1" applyFill="1" applyBorder="1" applyAlignment="1">
      <alignment horizontal="center" vertical="center" wrapText="1"/>
    </xf>
    <xf numFmtId="2" fontId="6" fillId="0" borderId="1" xfId="0" applyNumberFormat="1" applyFont="1" applyFill="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0" fontId="6" fillId="26" borderId="1" xfId="0" applyFont="1" applyFill="1" applyBorder="1" applyAlignment="1">
      <alignment horizontal="center" vertical="center" wrapText="1"/>
    </xf>
    <xf numFmtId="14"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justify" vertical="center" wrapText="1"/>
      <protection locked="0"/>
    </xf>
    <xf numFmtId="0" fontId="13" fillId="16" borderId="0" xfId="0" applyFont="1" applyFill="1" applyBorder="1" applyAlignment="1" applyProtection="1">
      <alignment horizontal="center" vertical="center" wrapText="1"/>
      <protection locked="0"/>
    </xf>
    <xf numFmtId="0" fontId="34" fillId="4" borderId="0" xfId="0" applyFont="1" applyFill="1" applyBorder="1" applyAlignment="1" applyProtection="1">
      <alignment horizontal="center" vertical="center"/>
      <protection locked="0"/>
    </xf>
    <xf numFmtId="0" fontId="2" fillId="16" borderId="0"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vertical="center"/>
      <protection locked="0"/>
    </xf>
    <xf numFmtId="0" fontId="13" fillId="14" borderId="0" xfId="0" applyFont="1" applyFill="1" applyBorder="1" applyAlignment="1" applyProtection="1">
      <alignment horizontal="center" vertical="center" wrapText="1"/>
      <protection locked="0"/>
    </xf>
    <xf numFmtId="0" fontId="2" fillId="16" borderId="0" xfId="0" applyFont="1" applyFill="1" applyBorder="1" applyAlignment="1" applyProtection="1">
      <alignment horizontal="justify" vertical="center"/>
      <protection locked="0"/>
    </xf>
    <xf numFmtId="1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2" fontId="13" fillId="0" borderId="0" xfId="0" applyNumberFormat="1" applyFont="1" applyFill="1" applyBorder="1" applyAlignment="1" applyProtection="1">
      <alignment horizontal="center" vertical="center"/>
      <protection locked="0"/>
    </xf>
    <xf numFmtId="9" fontId="13" fillId="0" borderId="0" xfId="1" applyFont="1" applyFill="1" applyBorder="1" applyAlignment="1" applyProtection="1">
      <alignment horizontal="center" vertical="center"/>
      <protection locked="0"/>
    </xf>
    <xf numFmtId="0" fontId="13" fillId="26"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applyFont="1" applyAlignment="1">
      <alignment horizontal="justify" vertical="center" wrapText="1"/>
    </xf>
    <xf numFmtId="0" fontId="2" fillId="0" borderId="0" xfId="0" applyFont="1" applyFill="1" applyAlignment="1" applyProtection="1">
      <alignment horizontal="center" vertical="center"/>
      <protection locked="0"/>
    </xf>
    <xf numFmtId="2" fontId="13" fillId="0" borderId="0" xfId="0" applyNumberFormat="1" applyFont="1" applyFill="1" applyAlignment="1" applyProtection="1">
      <alignment horizontal="center" vertical="center"/>
      <protection locked="0"/>
    </xf>
    <xf numFmtId="0" fontId="13" fillId="16" borderId="0" xfId="0" applyFont="1" applyFill="1" applyAlignment="1" applyProtection="1">
      <alignment horizontal="center" vertical="center"/>
      <protection locked="0"/>
    </xf>
    <xf numFmtId="0" fontId="2" fillId="16" borderId="0" xfId="0" applyFont="1" applyFill="1" applyAlignment="1" applyProtection="1">
      <alignment horizontal="center" vertical="center" wrapText="1"/>
      <protection locked="0"/>
    </xf>
    <xf numFmtId="0" fontId="39" fillId="33" borderId="0" xfId="0" applyFont="1" applyFill="1" applyAlignment="1">
      <alignment horizontal="center" vertical="center" wrapText="1"/>
    </xf>
    <xf numFmtId="0" fontId="13" fillId="0" borderId="0" xfId="0" applyFont="1" applyAlignment="1" applyProtection="1">
      <alignment horizontal="center" vertical="center"/>
      <protection locked="0"/>
    </xf>
    <xf numFmtId="9" fontId="6" fillId="0" borderId="0" xfId="0" applyNumberFormat="1" applyFont="1" applyAlignment="1" applyProtection="1">
      <alignment horizontal="center" vertical="center"/>
      <protection locked="0"/>
    </xf>
    <xf numFmtId="0" fontId="39" fillId="0" borderId="0" xfId="0" applyFont="1" applyAlignment="1">
      <alignment horizontal="center" vertical="center" wrapText="1"/>
    </xf>
    <xf numFmtId="0" fontId="14" fillId="16" borderId="0" xfId="0" applyFont="1" applyFill="1" applyAlignment="1" applyProtection="1">
      <alignment horizontal="center" vertical="center" wrapText="1"/>
      <protection locked="0"/>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455">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loteriadebogota.com/plan-institucional-de-archivo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L182"/>
  <sheetViews>
    <sheetView tabSelected="1" zoomScale="73" zoomScaleNormal="73" workbookViewId="0">
      <pane xSplit="13" ySplit="4" topLeftCell="AQ5" activePane="bottomRight" state="frozen"/>
      <selection pane="topRight" activeCell="N1" sqref="N1"/>
      <selection pane="bottomLeft" activeCell="A5" sqref="A5"/>
      <selection pane="bottomRight" activeCell="AQ175" sqref="AQ175:AY179"/>
    </sheetView>
  </sheetViews>
  <sheetFormatPr baseColWidth="10" defaultRowHeight="35.1" customHeight="1" outlineLevelCol="2" x14ac:dyDescent="0.25"/>
  <cols>
    <col min="1" max="8" width="11.42578125" style="43"/>
    <col min="9" max="9" width="10.28515625" style="43" customWidth="1"/>
    <col min="10" max="25" width="11.42578125" style="43"/>
    <col min="26" max="26" width="17.7109375" style="43" customWidth="1"/>
    <col min="27" max="31" width="11.42578125" style="43"/>
    <col min="32" max="33" width="12.85546875" style="43" customWidth="1"/>
    <col min="34" max="34" width="11.42578125" style="43" customWidth="1" outlineLevel="1"/>
    <col min="35" max="35" width="22" style="43" customWidth="1" outlineLevel="1"/>
    <col min="36" max="39" width="11.42578125" style="43" customWidth="1" outlineLevel="1"/>
    <col min="40" max="40" width="18.85546875" style="43" customWidth="1" outlineLevel="1"/>
    <col min="41" max="51" width="11.42578125" style="43" customWidth="1" outlineLevel="1"/>
    <col min="52" max="60" width="11.42578125" style="43" hidden="1" customWidth="1" outlineLevel="2"/>
    <col min="61" max="61" width="13.85546875" style="43" hidden="1" customWidth="1" outlineLevel="2"/>
    <col min="62" max="62" width="11.42578125" style="43" outlineLevel="1" collapsed="1"/>
    <col min="63" max="16384" width="11.42578125" style="43"/>
  </cols>
  <sheetData>
    <row r="1" spans="1:64" ht="35.1" customHeight="1" x14ac:dyDescent="0.25">
      <c r="A1" s="526" t="s">
        <v>0</v>
      </c>
      <c r="B1" s="526"/>
      <c r="C1" s="526"/>
      <c r="D1" s="526"/>
      <c r="E1" s="526"/>
      <c r="F1" s="526"/>
      <c r="G1" s="526"/>
      <c r="H1" s="526"/>
      <c r="I1" s="526"/>
      <c r="J1" s="529" t="s">
        <v>1</v>
      </c>
      <c r="K1" s="529"/>
      <c r="L1" s="529"/>
      <c r="M1" s="529"/>
      <c r="N1" s="529"/>
      <c r="O1" s="529"/>
      <c r="P1" s="529"/>
      <c r="Q1" s="529"/>
      <c r="R1" s="529"/>
      <c r="S1" s="529"/>
      <c r="T1" s="529"/>
      <c r="U1" s="529"/>
      <c r="V1" s="529"/>
      <c r="W1" s="529"/>
      <c r="X1" s="41"/>
      <c r="Y1" s="531" t="s">
        <v>79</v>
      </c>
      <c r="Z1" s="531"/>
      <c r="AA1" s="531"/>
      <c r="AB1" s="531"/>
      <c r="AC1" s="531"/>
      <c r="AD1" s="531"/>
      <c r="AE1" s="531"/>
      <c r="AF1" s="531"/>
      <c r="AG1" s="531"/>
      <c r="AH1" s="532" t="s">
        <v>75</v>
      </c>
      <c r="AI1" s="532"/>
      <c r="AJ1" s="532"/>
      <c r="AK1" s="532"/>
      <c r="AL1" s="532"/>
      <c r="AM1" s="532"/>
      <c r="AN1" s="532"/>
      <c r="AO1" s="532"/>
      <c r="AP1" s="532"/>
      <c r="AQ1" s="533" t="s">
        <v>76</v>
      </c>
      <c r="AR1" s="533"/>
      <c r="AS1" s="533"/>
      <c r="AT1" s="533"/>
      <c r="AU1" s="533"/>
      <c r="AV1" s="533"/>
      <c r="AW1" s="533"/>
      <c r="AX1" s="533"/>
      <c r="AY1" s="533"/>
      <c r="AZ1" s="534" t="s">
        <v>78</v>
      </c>
      <c r="BA1" s="534"/>
      <c r="BB1" s="534"/>
      <c r="BC1" s="534"/>
      <c r="BD1" s="534"/>
      <c r="BE1" s="534"/>
      <c r="BF1" s="534"/>
      <c r="BG1" s="534"/>
      <c r="BH1" s="534"/>
      <c r="BI1" s="42" t="s">
        <v>2</v>
      </c>
      <c r="BJ1" s="42"/>
      <c r="BK1" s="42"/>
      <c r="BL1" s="42"/>
    </row>
    <row r="2" spans="1:64" ht="35.1" customHeight="1" x14ac:dyDescent="0.25">
      <c r="A2" s="525" t="s">
        <v>3</v>
      </c>
      <c r="B2" s="525" t="s">
        <v>4</v>
      </c>
      <c r="C2" s="525" t="s">
        <v>5</v>
      </c>
      <c r="D2" s="525" t="s">
        <v>6</v>
      </c>
      <c r="E2" s="525" t="s">
        <v>7</v>
      </c>
      <c r="F2" s="525" t="s">
        <v>8</v>
      </c>
      <c r="G2" s="525" t="s">
        <v>9</v>
      </c>
      <c r="H2" s="525" t="s">
        <v>10</v>
      </c>
      <c r="I2" s="525" t="s">
        <v>11</v>
      </c>
      <c r="J2" s="527" t="s">
        <v>12</v>
      </c>
      <c r="K2" s="529" t="s">
        <v>13</v>
      </c>
      <c r="L2" s="529"/>
      <c r="M2" s="529"/>
      <c r="N2" s="527" t="s">
        <v>14</v>
      </c>
      <c r="O2" s="527" t="s">
        <v>15</v>
      </c>
      <c r="P2" s="527" t="s">
        <v>16</v>
      </c>
      <c r="Q2" s="527" t="s">
        <v>17</v>
      </c>
      <c r="R2" s="527" t="s">
        <v>18</v>
      </c>
      <c r="S2" s="527" t="s">
        <v>19</v>
      </c>
      <c r="T2" s="527" t="s">
        <v>20</v>
      </c>
      <c r="U2" s="527" t="s">
        <v>21</v>
      </c>
      <c r="V2" s="527" t="s">
        <v>22</v>
      </c>
      <c r="W2" s="527" t="s">
        <v>23</v>
      </c>
      <c r="X2" s="44"/>
      <c r="Y2" s="528" t="s">
        <v>74</v>
      </c>
      <c r="Z2" s="528" t="s">
        <v>24</v>
      </c>
      <c r="AA2" s="528" t="s">
        <v>25</v>
      </c>
      <c r="AB2" s="528" t="s">
        <v>26</v>
      </c>
      <c r="AC2" s="528" t="s">
        <v>70</v>
      </c>
      <c r="AD2" s="528" t="s">
        <v>27</v>
      </c>
      <c r="AE2" s="528" t="s">
        <v>28</v>
      </c>
      <c r="AF2" s="528" t="s">
        <v>29</v>
      </c>
      <c r="AG2" s="45"/>
      <c r="AH2" s="536" t="s">
        <v>30</v>
      </c>
      <c r="AI2" s="536" t="s">
        <v>31</v>
      </c>
      <c r="AJ2" s="536" t="s">
        <v>32</v>
      </c>
      <c r="AK2" s="536" t="s">
        <v>33</v>
      </c>
      <c r="AL2" s="536" t="s">
        <v>71</v>
      </c>
      <c r="AM2" s="536" t="s">
        <v>34</v>
      </c>
      <c r="AN2" s="536" t="s">
        <v>35</v>
      </c>
      <c r="AO2" s="536" t="s">
        <v>36</v>
      </c>
      <c r="AP2" s="46"/>
      <c r="AQ2" s="535" t="s">
        <v>37</v>
      </c>
      <c r="AR2" s="535" t="s">
        <v>38</v>
      </c>
      <c r="AS2" s="535" t="s">
        <v>39</v>
      </c>
      <c r="AT2" s="535" t="s">
        <v>40</v>
      </c>
      <c r="AU2" s="535" t="s">
        <v>72</v>
      </c>
      <c r="AV2" s="535" t="s">
        <v>41</v>
      </c>
      <c r="AW2" s="535" t="s">
        <v>42</v>
      </c>
      <c r="AX2" s="535" t="s">
        <v>43</v>
      </c>
      <c r="AY2" s="47"/>
      <c r="AZ2" s="525" t="s">
        <v>37</v>
      </c>
      <c r="BA2" s="525" t="s">
        <v>38</v>
      </c>
      <c r="BB2" s="525" t="s">
        <v>39</v>
      </c>
      <c r="BC2" s="525" t="s">
        <v>40</v>
      </c>
      <c r="BD2" s="525" t="s">
        <v>73</v>
      </c>
      <c r="BE2" s="525" t="s">
        <v>41</v>
      </c>
      <c r="BF2" s="525" t="s">
        <v>42</v>
      </c>
      <c r="BG2" s="525" t="s">
        <v>43</v>
      </c>
      <c r="BH2" s="525" t="s">
        <v>44</v>
      </c>
      <c r="BI2" s="540" t="s">
        <v>77</v>
      </c>
      <c r="BJ2" s="540" t="s">
        <v>45</v>
      </c>
      <c r="BK2" s="540" t="s">
        <v>46</v>
      </c>
      <c r="BL2" s="539" t="s">
        <v>47</v>
      </c>
    </row>
    <row r="3" spans="1:64" ht="35.1" customHeight="1" x14ac:dyDescent="0.25">
      <c r="A3" s="525"/>
      <c r="B3" s="525"/>
      <c r="C3" s="525"/>
      <c r="D3" s="525"/>
      <c r="E3" s="525"/>
      <c r="F3" s="525"/>
      <c r="G3" s="525"/>
      <c r="H3" s="525"/>
      <c r="I3" s="525"/>
      <c r="J3" s="527"/>
      <c r="K3" s="44" t="s">
        <v>48</v>
      </c>
      <c r="L3" s="44" t="s">
        <v>68</v>
      </c>
      <c r="M3" s="44" t="s">
        <v>69</v>
      </c>
      <c r="N3" s="527"/>
      <c r="O3" s="527"/>
      <c r="P3" s="527"/>
      <c r="Q3" s="527"/>
      <c r="R3" s="527"/>
      <c r="S3" s="527"/>
      <c r="T3" s="527"/>
      <c r="U3" s="527"/>
      <c r="V3" s="527"/>
      <c r="W3" s="527"/>
      <c r="X3" s="44" t="s">
        <v>80</v>
      </c>
      <c r="Y3" s="528"/>
      <c r="Z3" s="528"/>
      <c r="AA3" s="528"/>
      <c r="AB3" s="528"/>
      <c r="AC3" s="528"/>
      <c r="AD3" s="528"/>
      <c r="AE3" s="528"/>
      <c r="AF3" s="528"/>
      <c r="AG3" s="45" t="s">
        <v>44</v>
      </c>
      <c r="AH3" s="536"/>
      <c r="AI3" s="536"/>
      <c r="AJ3" s="536"/>
      <c r="AK3" s="536"/>
      <c r="AL3" s="536"/>
      <c r="AM3" s="536"/>
      <c r="AN3" s="536"/>
      <c r="AO3" s="536"/>
      <c r="AP3" s="46" t="s">
        <v>44</v>
      </c>
      <c r="AQ3" s="535"/>
      <c r="AR3" s="535"/>
      <c r="AS3" s="535"/>
      <c r="AT3" s="535"/>
      <c r="AU3" s="535"/>
      <c r="AV3" s="535"/>
      <c r="AW3" s="535"/>
      <c r="AX3" s="535"/>
      <c r="AY3" s="47" t="s">
        <v>44</v>
      </c>
      <c r="AZ3" s="525"/>
      <c r="BA3" s="525"/>
      <c r="BB3" s="525"/>
      <c r="BC3" s="525"/>
      <c r="BD3" s="525"/>
      <c r="BE3" s="525"/>
      <c r="BF3" s="525"/>
      <c r="BG3" s="525"/>
      <c r="BH3" s="525"/>
      <c r="BI3" s="540"/>
      <c r="BJ3" s="540"/>
      <c r="BK3" s="540"/>
      <c r="BL3" s="539"/>
    </row>
    <row r="4" spans="1:64" ht="35.1" customHeight="1" x14ac:dyDescent="0.25">
      <c r="A4" s="48" t="s">
        <v>49</v>
      </c>
      <c r="B4" s="48" t="s">
        <v>50</v>
      </c>
      <c r="C4" s="48" t="s">
        <v>51</v>
      </c>
      <c r="D4" s="48" t="s">
        <v>52</v>
      </c>
      <c r="E4" s="48" t="s">
        <v>53</v>
      </c>
      <c r="F4" s="48" t="s">
        <v>50</v>
      </c>
      <c r="G4" s="48" t="s">
        <v>54</v>
      </c>
      <c r="H4" s="48" t="s">
        <v>51</v>
      </c>
      <c r="I4" s="48" t="s">
        <v>55</v>
      </c>
      <c r="J4" s="49" t="s">
        <v>56</v>
      </c>
      <c r="K4" s="49" t="s">
        <v>57</v>
      </c>
      <c r="L4" s="49"/>
      <c r="M4" s="49" t="s">
        <v>58</v>
      </c>
      <c r="N4" s="49" t="s">
        <v>51</v>
      </c>
      <c r="O4" s="49" t="s">
        <v>59</v>
      </c>
      <c r="P4" s="49" t="s">
        <v>51</v>
      </c>
      <c r="Q4" s="49" t="s">
        <v>59</v>
      </c>
      <c r="R4" s="49" t="s">
        <v>60</v>
      </c>
      <c r="S4" s="49" t="s">
        <v>61</v>
      </c>
      <c r="T4" s="49" t="s">
        <v>51</v>
      </c>
      <c r="U4" s="49" t="s">
        <v>62</v>
      </c>
      <c r="V4" s="49" t="s">
        <v>50</v>
      </c>
      <c r="W4" s="49" t="s">
        <v>50</v>
      </c>
      <c r="X4" s="49" t="s">
        <v>50</v>
      </c>
      <c r="Y4" s="50" t="s">
        <v>50</v>
      </c>
      <c r="Z4" s="50" t="s">
        <v>63</v>
      </c>
      <c r="AA4" s="50" t="s">
        <v>64</v>
      </c>
      <c r="AB4" s="50" t="s">
        <v>65</v>
      </c>
      <c r="AC4" s="50" t="s">
        <v>65</v>
      </c>
      <c r="AD4" s="50" t="s">
        <v>59</v>
      </c>
      <c r="AE4" s="50" t="s">
        <v>66</v>
      </c>
      <c r="AF4" s="50" t="s">
        <v>51</v>
      </c>
      <c r="AG4" s="50"/>
      <c r="AH4" s="51" t="s">
        <v>50</v>
      </c>
      <c r="AI4" s="51" t="s">
        <v>63</v>
      </c>
      <c r="AJ4" s="51" t="s">
        <v>64</v>
      </c>
      <c r="AK4" s="51" t="s">
        <v>65</v>
      </c>
      <c r="AL4" s="51" t="s">
        <v>65</v>
      </c>
      <c r="AM4" s="51" t="s">
        <v>59</v>
      </c>
      <c r="AN4" s="51" t="s">
        <v>66</v>
      </c>
      <c r="AO4" s="51" t="s">
        <v>51</v>
      </c>
      <c r="AP4" s="51"/>
      <c r="AQ4" s="52" t="s">
        <v>50</v>
      </c>
      <c r="AR4" s="52" t="s">
        <v>63</v>
      </c>
      <c r="AS4" s="52" t="s">
        <v>64</v>
      </c>
      <c r="AT4" s="52" t="s">
        <v>65</v>
      </c>
      <c r="AU4" s="52" t="s">
        <v>65</v>
      </c>
      <c r="AV4" s="52" t="s">
        <v>59</v>
      </c>
      <c r="AW4" s="52" t="s">
        <v>66</v>
      </c>
      <c r="AX4" s="52" t="s">
        <v>51</v>
      </c>
      <c r="AY4" s="52"/>
      <c r="AZ4" s="48" t="s">
        <v>50</v>
      </c>
      <c r="BA4" s="48" t="s">
        <v>63</v>
      </c>
      <c r="BB4" s="48" t="s">
        <v>64</v>
      </c>
      <c r="BC4" s="48" t="s">
        <v>65</v>
      </c>
      <c r="BD4" s="48" t="s">
        <v>65</v>
      </c>
      <c r="BE4" s="48" t="s">
        <v>59</v>
      </c>
      <c r="BF4" s="48" t="s">
        <v>66</v>
      </c>
      <c r="BG4" s="48" t="s">
        <v>51</v>
      </c>
      <c r="BH4" s="48" t="s">
        <v>67</v>
      </c>
      <c r="BI4" s="53" t="s">
        <v>51</v>
      </c>
      <c r="BJ4" s="53" t="s">
        <v>51</v>
      </c>
      <c r="BK4" s="53" t="s">
        <v>51</v>
      </c>
      <c r="BL4" s="539"/>
    </row>
    <row r="5" spans="1:64" ht="35.1" customHeight="1" x14ac:dyDescent="0.25">
      <c r="A5" s="3"/>
      <c r="B5" s="4"/>
      <c r="C5" s="5" t="s">
        <v>81</v>
      </c>
      <c r="D5" s="3"/>
      <c r="E5" s="530" t="s">
        <v>82</v>
      </c>
      <c r="F5" s="3"/>
      <c r="G5" s="3">
        <v>1</v>
      </c>
      <c r="H5" s="6" t="s">
        <v>83</v>
      </c>
      <c r="I5" s="7" t="s">
        <v>84</v>
      </c>
      <c r="J5" s="8" t="s">
        <v>85</v>
      </c>
      <c r="K5" s="8" t="s">
        <v>86</v>
      </c>
      <c r="L5" s="9" t="s">
        <v>87</v>
      </c>
      <c r="M5" s="10">
        <v>1</v>
      </c>
      <c r="N5" s="5" t="s">
        <v>88</v>
      </c>
      <c r="O5" s="5" t="str">
        <f>IF(H5="","",VLOOKUP(H5,'[1]Procedimientos Publicar'!$C$6:$E$85,3,FALSE))</f>
        <v>SECRETARIA GENERAL</v>
      </c>
      <c r="P5" s="5" t="s">
        <v>89</v>
      </c>
      <c r="Q5" s="5"/>
      <c r="R5" s="3"/>
      <c r="S5" s="5"/>
      <c r="T5" s="11">
        <v>1</v>
      </c>
      <c r="U5" s="12"/>
      <c r="V5" s="13">
        <v>43480</v>
      </c>
      <c r="W5" s="14">
        <v>43951</v>
      </c>
      <c r="X5" s="40">
        <v>44255</v>
      </c>
      <c r="Y5" s="4">
        <v>44286</v>
      </c>
      <c r="Z5" s="19" t="s">
        <v>450</v>
      </c>
      <c r="AA5" s="5">
        <v>1</v>
      </c>
      <c r="AB5" s="185">
        <f t="shared" ref="AB5:AB17" si="0">(IF(AA5="","",IF(OR($M5=0,$M5="",$Y5=""),"",AA5/$M5)))</f>
        <v>1</v>
      </c>
      <c r="AC5" s="11">
        <f>(IF(OR($T5="",AB5=""),"",IF(OR($T5=0,AB5=0),0,IF((AB5*100%)/$T5&gt;100%,100%,(AB5*100%)/$T5))))</f>
        <v>1</v>
      </c>
      <c r="AD5" s="186" t="str">
        <f>IF(AA5="","",IF(AC5&lt;100%, IF(AC5&lt;25%, "ALERTA","EN TERMINO"), IF(AC5=100%, "OK", "EN TERMINO")))</f>
        <v>OK</v>
      </c>
      <c r="AE5" s="266" t="s">
        <v>620</v>
      </c>
      <c r="AF5" s="188"/>
      <c r="AG5" s="1" t="str">
        <f t="shared" ref="AG5:AG14" si="1">IF(AC5=100%,IF(AC5&gt;25%,"CUMPLIDA","PENDIENTE"),IF(AC5&lt;25%,"INCUMPLIDA","PENDIENTE"))</f>
        <v>CUMPLIDA</v>
      </c>
      <c r="AH5" s="54"/>
      <c r="AI5" s="55"/>
      <c r="AJ5" s="55"/>
      <c r="AK5" s="56" t="str">
        <f>IF(AJ5="","",IF(OR($M5=0,$M5="",AH5=""),"",AJ5/$M5))</f>
        <v/>
      </c>
      <c r="AL5" s="57" t="str">
        <f>(IF(OR($T5="",AK5=""),"",IF(OR($T5=0,AK5=0),0,IF((AK5*100%)/$T5&gt;100%,100%,(AK5*100%)/$T5))))</f>
        <v/>
      </c>
      <c r="AM5" s="58" t="str">
        <f>IF(AJ5="","",IF(AL5&lt;100%, IF(AL5&lt;50%, "ALERTA","EN TERMINO"), IF(AL5=100%, "OK", "EN TERMINO")))</f>
        <v/>
      </c>
      <c r="AN5" s="55"/>
      <c r="AO5" s="55"/>
      <c r="AP5" s="1"/>
      <c r="AQ5" s="59"/>
      <c r="AR5" s="59"/>
      <c r="AS5" s="55"/>
      <c r="AT5" s="60" t="str">
        <f>(IF(AS5="","",IF(OR($M5=0,$M5="",AQ5=""),"",AS5/$M5)))</f>
        <v/>
      </c>
      <c r="AU5" s="61" t="str">
        <f>(IF(OR($T5="",AT5=""),"",IF(OR($T5=0,AT5=0),0,IF((AT5*100%)/$T5&gt;100%,100%,(AT5*100%)/$T5))))</f>
        <v/>
      </c>
      <c r="AV5" s="58" t="str">
        <f>IF(AS5="","",IF(AU5&lt;100%, IF(AU5&lt;75%, "ALERTA","EN TERMINO"), IF(AU5=100%, "OK", "EN TERMINO")))</f>
        <v/>
      </c>
      <c r="AW5" s="55"/>
      <c r="AX5" s="55"/>
      <c r="AY5" s="1"/>
      <c r="AZ5" s="59"/>
      <c r="BA5" s="55"/>
      <c r="BB5" s="55"/>
      <c r="BC5" s="56" t="str">
        <f>(IF(BB5="","",IF(OR($M5=0,$M5="",AZ5=""),"",BB5/$M5)))</f>
        <v/>
      </c>
      <c r="BD5" s="62" t="str">
        <f>(IF(OR($T5="",BC5=""),"",IF(OR($T5=0,BC5=0),0,IF((BC5*100%)/$T5&gt;100%,100%,(BC5*100%)/$T5))))</f>
        <v/>
      </c>
      <c r="BE5" s="58" t="str">
        <f>IF(BB5="","",IF(BD5&lt;100%, IF(BD5&lt;100%, "ALERTA","EN TERMINO"), IF(BD5=100%, "OK", "EN TERMINO")))</f>
        <v/>
      </c>
      <c r="BF5" s="55"/>
      <c r="BG5" s="55"/>
      <c r="BH5" s="1" t="str">
        <f>IF(BE5=100%,"CUMPLIDA","INCUMPLIDA")</f>
        <v>INCUMPLIDA</v>
      </c>
      <c r="BI5" s="63"/>
      <c r="BJ5" s="2" t="str">
        <f>IF(AG5="CUMPLIDA","CERRADO","ABIERTO")</f>
        <v>CERRADO</v>
      </c>
      <c r="BK5" s="55"/>
    </row>
    <row r="6" spans="1:64" ht="35.1" customHeight="1" x14ac:dyDescent="0.25">
      <c r="A6" s="3"/>
      <c r="B6" s="3"/>
      <c r="C6" s="5" t="s">
        <v>81</v>
      </c>
      <c r="D6" s="3"/>
      <c r="E6" s="530"/>
      <c r="F6" s="3"/>
      <c r="G6" s="3">
        <v>2</v>
      </c>
      <c r="H6" s="6" t="s">
        <v>83</v>
      </c>
      <c r="I6" s="16" t="s">
        <v>90</v>
      </c>
      <c r="J6" s="8"/>
      <c r="K6" s="8" t="s">
        <v>91</v>
      </c>
      <c r="L6" s="9" t="s">
        <v>87</v>
      </c>
      <c r="M6" s="10">
        <v>1</v>
      </c>
      <c r="N6" s="5" t="s">
        <v>88</v>
      </c>
      <c r="O6" s="5" t="str">
        <f>IF(H6="","",VLOOKUP(H6,'[1]Procedimientos Publicar'!$C$6:$E$85,3,FALSE))</f>
        <v>SECRETARIA GENERAL</v>
      </c>
      <c r="P6" s="5" t="s">
        <v>89</v>
      </c>
      <c r="Q6" s="3"/>
      <c r="R6" s="3"/>
      <c r="S6" s="3"/>
      <c r="T6" s="11">
        <v>1</v>
      </c>
      <c r="U6" s="3"/>
      <c r="V6" s="13">
        <v>43480</v>
      </c>
      <c r="W6" s="14">
        <v>43951</v>
      </c>
      <c r="X6" s="40">
        <v>44255</v>
      </c>
      <c r="Y6" s="4">
        <v>44286</v>
      </c>
      <c r="Z6" s="19" t="s">
        <v>450</v>
      </c>
      <c r="AA6" s="3">
        <v>1</v>
      </c>
      <c r="AB6" s="185">
        <f t="shared" si="0"/>
        <v>1</v>
      </c>
      <c r="AC6" s="11">
        <f>(IF(OR($T6="",AB6=""),"",IF(OR($T6=0,AB6=0),0,IF((AB6*100%)/$T6&gt;100%,100%,(AB6*100%)/$T6))))</f>
        <v>1</v>
      </c>
      <c r="AD6" s="186" t="str">
        <f>IF(AA6="","",IF(AC6&lt;100%, IF(AC6&lt;25%, "ALERTA","EN TERMINO"), IF(AC6=100%, "OK", "EN TERMINO")))</f>
        <v>OK</v>
      </c>
      <c r="AE6" s="266" t="s">
        <v>620</v>
      </c>
      <c r="AF6" s="188"/>
      <c r="AG6" s="1" t="str">
        <f t="shared" si="1"/>
        <v>CUMPLIDA</v>
      </c>
      <c r="AH6" s="54"/>
      <c r="AK6" s="56" t="str">
        <f>IF(AJ6="","",IF(OR($M6=0,$M6="",AH6=""),"",AJ6/$M6))</f>
        <v/>
      </c>
      <c r="AL6" s="57" t="str">
        <f>(IF(OR($T6="",AK6=""),"",IF(OR($T6=0,AK6=0),0,IF((AK6*100%)/$T6&gt;100%,100%,(AK6*100%)/$T6))))</f>
        <v/>
      </c>
      <c r="AM6" s="58" t="str">
        <f>IF(AJ6="","",IF(AL6&lt;100%, IF(AL6&lt;50%, "ALERTA","EN TERMINO"), IF(AL6=100%, "OK", "EN TERMINO")))</f>
        <v/>
      </c>
      <c r="AQ6" s="59"/>
      <c r="AT6" s="60" t="str">
        <f>(IF(AS6="","",IF(OR($M6=0,$M6="",AQ6=""),"",AS6/$M6)))</f>
        <v/>
      </c>
      <c r="AU6" s="61" t="str">
        <f>(IF(OR($T6="",AT6=""),"",IF(OR($T6=0,AT6=0),0,IF((AT6*100%)/$T6&gt;100%,100%,(AT6*100%)/$T6))))</f>
        <v/>
      </c>
      <c r="AV6" s="58" t="str">
        <f>IF(AS6="","",IF(AU6&lt;100%, IF(AU6&lt;75%, "ALERTA","EN TERMINO"), IF(AU6=100%, "OK", "EN TERMINO")))</f>
        <v/>
      </c>
      <c r="AZ6" s="59"/>
      <c r="BC6" s="56" t="str">
        <f>(IF(BB6="","",IF(OR($M6=0,$M6="",AZ6=""),"",BB6/$M6)))</f>
        <v/>
      </c>
      <c r="BD6" s="62" t="str">
        <f>(IF(OR($T6="",BC6=""),"",IF(OR($T6=0,BC6=0),0,IF((BC6*100%)/$T6&gt;100%,100%,(BC6*100%)/$T6))))</f>
        <v/>
      </c>
      <c r="BE6" s="58" t="str">
        <f>IF(BB6="","",IF(BD6&lt;100%, IF(BD6&lt;100%, "ALERTA","EN TERMINO"), IF(BD6=100%, "OK", "EN TERMINO")))</f>
        <v/>
      </c>
      <c r="BH6" s="64" t="str">
        <f>IF(BD6=100%,"CUMPLIDA","INCUMPLIDA")</f>
        <v>INCUMPLIDA</v>
      </c>
      <c r="BJ6" s="2" t="str">
        <f t="shared" ref="BJ6:BJ18" si="2">IF(AG6="CUMPLIDA","CERRADO","ABIERTO")</f>
        <v>CERRADO</v>
      </c>
    </row>
    <row r="7" spans="1:64" ht="35.1" customHeight="1" x14ac:dyDescent="0.25">
      <c r="A7" s="3"/>
      <c r="B7" s="3"/>
      <c r="C7" s="5" t="s">
        <v>81</v>
      </c>
      <c r="D7" s="3"/>
      <c r="E7" s="530"/>
      <c r="F7" s="3"/>
      <c r="G7" s="17">
        <v>3</v>
      </c>
      <c r="H7" s="6" t="s">
        <v>83</v>
      </c>
      <c r="I7" s="7" t="s">
        <v>92</v>
      </c>
      <c r="J7" s="8" t="s">
        <v>93</v>
      </c>
      <c r="K7" s="8" t="s">
        <v>94</v>
      </c>
      <c r="L7" s="8" t="s">
        <v>95</v>
      </c>
      <c r="M7" s="18">
        <v>1</v>
      </c>
      <c r="N7" s="5" t="s">
        <v>88</v>
      </c>
      <c r="O7" s="5" t="str">
        <f>IF(H7="","",VLOOKUP(H7,'[1]Procedimientos Publicar'!$C$6:$E$85,3,FALSE))</f>
        <v>SECRETARIA GENERAL</v>
      </c>
      <c r="P7" s="5" t="s">
        <v>89</v>
      </c>
      <c r="Q7" s="3"/>
      <c r="R7" s="3"/>
      <c r="S7" s="3"/>
      <c r="T7" s="11">
        <v>1</v>
      </c>
      <c r="U7" s="3"/>
      <c r="V7" s="13">
        <v>43480</v>
      </c>
      <c r="W7" s="14">
        <v>43951</v>
      </c>
      <c r="X7" s="15">
        <v>44561</v>
      </c>
      <c r="Y7" s="4">
        <v>44286</v>
      </c>
      <c r="Z7" s="19" t="s">
        <v>451</v>
      </c>
      <c r="AA7" s="3">
        <v>1</v>
      </c>
      <c r="AB7" s="185">
        <f t="shared" si="0"/>
        <v>1</v>
      </c>
      <c r="AC7" s="11">
        <f>(IF(OR($T7="",AB7=""),"",IF(OR($T7=0,AB7=0),0,IF((AB7*100%)/$T7&gt;100%,100%,(AB7*100%)/$T7))))</f>
        <v>1</v>
      </c>
      <c r="AD7" s="186" t="str">
        <f>IF(AA7="","",IF(AC7&lt;100%, IF(AC7&lt;25%, "ALERTA","EN TERMINO"), IF(AC7=100%, "OK", "EN TERMINO")))</f>
        <v>OK</v>
      </c>
      <c r="AE7" s="266" t="s">
        <v>620</v>
      </c>
      <c r="AF7" s="188"/>
      <c r="AG7" s="1" t="str">
        <f t="shared" si="1"/>
        <v>CUMPLIDA</v>
      </c>
      <c r="BJ7" s="2" t="str">
        <f t="shared" si="2"/>
        <v>CERRADO</v>
      </c>
    </row>
    <row r="8" spans="1:64" ht="35.1" customHeight="1" x14ac:dyDescent="0.2">
      <c r="A8" s="3"/>
      <c r="B8" s="3"/>
      <c r="C8" s="5" t="s">
        <v>81</v>
      </c>
      <c r="D8" s="3"/>
      <c r="E8" s="530"/>
      <c r="F8" s="3"/>
      <c r="G8" s="17">
        <v>8</v>
      </c>
      <c r="H8" s="6" t="s">
        <v>83</v>
      </c>
      <c r="I8" s="7" t="s">
        <v>96</v>
      </c>
      <c r="J8" s="8" t="s">
        <v>97</v>
      </c>
      <c r="K8" s="8" t="s">
        <v>98</v>
      </c>
      <c r="L8" s="8" t="s">
        <v>99</v>
      </c>
      <c r="M8" s="18">
        <v>1</v>
      </c>
      <c r="N8" s="5" t="s">
        <v>88</v>
      </c>
      <c r="O8" s="5" t="str">
        <f>IF(H8="","",VLOOKUP(H8,'[1]Procedimientos Publicar'!$C$6:$E$85,3,FALSE))</f>
        <v>SECRETARIA GENERAL</v>
      </c>
      <c r="P8" s="5" t="s">
        <v>89</v>
      </c>
      <c r="Q8" s="3"/>
      <c r="R8" s="3"/>
      <c r="S8" s="3"/>
      <c r="T8" s="11">
        <v>1</v>
      </c>
      <c r="U8" s="3"/>
      <c r="V8" s="13">
        <v>43480</v>
      </c>
      <c r="W8" s="13">
        <v>43661</v>
      </c>
      <c r="X8" s="15">
        <v>44561</v>
      </c>
      <c r="Y8" s="4">
        <v>44286</v>
      </c>
      <c r="Z8" s="189" t="s">
        <v>452</v>
      </c>
      <c r="AA8" s="3">
        <v>0.25</v>
      </c>
      <c r="AB8" s="185">
        <f t="shared" si="0"/>
        <v>0.25</v>
      </c>
      <c r="AC8" s="11">
        <f t="shared" ref="AC8:AC17" si="3">(IF(OR($T8="",AB8=""),"",IF(OR($T8=0,AB8=0),0,IF((AB8*100%)/$T8&gt;100%,100%,(AB8*100%)/$T8))))</f>
        <v>0.25</v>
      </c>
      <c r="AD8" s="186" t="str">
        <f t="shared" ref="AD8:AD18" si="4">IF(AA8="","",IF(AC8&lt;100%, IF(AC8&lt;25%, "ALERTA","EN TERMINO"), IF(AC8=100%, "OK", "EN TERMINO")))</f>
        <v>EN TERMINO</v>
      </c>
      <c r="AE8" s="187" t="s">
        <v>453</v>
      </c>
      <c r="AF8" s="190"/>
      <c r="AG8" s="1" t="str">
        <f t="shared" si="1"/>
        <v>PENDIENTE</v>
      </c>
      <c r="AH8" s="208">
        <v>44377</v>
      </c>
      <c r="AI8" s="417" t="s">
        <v>819</v>
      </c>
      <c r="AJ8" s="369">
        <v>0.25</v>
      </c>
      <c r="AK8" s="418">
        <f>IF(AJ8="","",IF(OR($M8=0,$M8="",AH8=""),"",AJ8/$M8))</f>
        <v>0.25</v>
      </c>
      <c r="AL8" s="419">
        <f t="shared" ref="AL8" si="5">(IF(OR($T8="",AK8=""),"",IF(OR($T8=0,AK8=0),0,IF((AK8*100%)/$T8&gt;100%,100%,(AK8*100%)/$T8))))</f>
        <v>0.25</v>
      </c>
      <c r="AM8" s="387" t="str">
        <f t="shared" ref="AM8" si="6">IF(AJ8="","",IF(AL8&lt;100%, IF(AL8&lt;50%, "ALERTA","EN TERMINO"), IF(AL8=100%, "OK", "EN TERMINO")))</f>
        <v>ALERTA</v>
      </c>
      <c r="AN8" s="421" t="s">
        <v>820</v>
      </c>
      <c r="AO8" s="420" t="s">
        <v>821</v>
      </c>
      <c r="AP8" s="249" t="str">
        <f>IF(AL8=100%,IF(AL8&gt;50%,"CUMPLIDA","PENDIENTE"),IF(AL8&lt;50%,"ATENCIÓN","PENDIENTE"))</f>
        <v>ATENCIÓN</v>
      </c>
      <c r="AQ8" s="576">
        <v>44469</v>
      </c>
      <c r="AR8" s="373" t="s">
        <v>1044</v>
      </c>
      <c r="AS8" s="373">
        <v>0.8</v>
      </c>
      <c r="AT8" s="418">
        <f>IF(AS8="","",IF(OR($M8=0,$M8="",AQ8=""),"",AS8/$M8))</f>
        <v>0.8</v>
      </c>
      <c r="AU8" s="419">
        <f>(IF(OR($T8="",AT8=""),"",IF(OR($T8=0,AT8=0),0,IF((AT8*100%)/$T8&gt;100%,100%,(AT8*100%)/$T8))))</f>
        <v>0.8</v>
      </c>
      <c r="AV8" s="387" t="str">
        <f t="shared" ref="AV8" si="7">IF(AS8="","",IF(AU8&lt;100%, IF(AU8&lt;50%, "ALERTA","EN TERMINO"), IF(AU8=100%, "OK", "EN TERMINO")))</f>
        <v>EN TERMINO</v>
      </c>
      <c r="AW8" s="372" t="s">
        <v>1045</v>
      </c>
      <c r="AX8" s="373" t="s">
        <v>1046</v>
      </c>
      <c r="AY8" s="374" t="str">
        <f>IF(AU8=100%,IF(AU8&gt;50%,"CUMPLIDA","PENDIENTE"),IF(AU8&lt;50%,"ATENCIÓN","PENDIENTE"))</f>
        <v>PENDIENTE</v>
      </c>
      <c r="BJ8" s="2" t="str">
        <f>IF(AG8="CUMPLIDA","CERRADO","ABIERTO")</f>
        <v>ABIERTO</v>
      </c>
    </row>
    <row r="9" spans="1:64" ht="35.1" customHeight="1" x14ac:dyDescent="0.25">
      <c r="A9" s="3"/>
      <c r="B9" s="3"/>
      <c r="C9" s="5" t="s">
        <v>81</v>
      </c>
      <c r="D9" s="3"/>
      <c r="E9" s="530"/>
      <c r="F9" s="3"/>
      <c r="G9" s="3">
        <v>9</v>
      </c>
      <c r="H9" s="6" t="s">
        <v>83</v>
      </c>
      <c r="I9" s="19" t="s">
        <v>100</v>
      </c>
      <c r="J9" s="8" t="s">
        <v>101</v>
      </c>
      <c r="K9" s="8" t="s">
        <v>102</v>
      </c>
      <c r="L9" s="8" t="s">
        <v>103</v>
      </c>
      <c r="M9" s="18">
        <v>1</v>
      </c>
      <c r="N9" s="5" t="s">
        <v>88</v>
      </c>
      <c r="O9" s="5" t="str">
        <f>IF(H9="","",VLOOKUP(H9,'[1]Procedimientos Publicar'!$C$6:$E$85,3,FALSE))</f>
        <v>SECRETARIA GENERAL</v>
      </c>
      <c r="P9" s="5" t="s">
        <v>89</v>
      </c>
      <c r="Q9" s="3"/>
      <c r="R9" s="3"/>
      <c r="S9" s="3"/>
      <c r="T9" s="11">
        <v>1</v>
      </c>
      <c r="U9" s="3"/>
      <c r="V9" s="13">
        <v>43480</v>
      </c>
      <c r="W9" s="14">
        <v>43951</v>
      </c>
      <c r="X9" s="15">
        <v>44377</v>
      </c>
      <c r="Y9" s="4">
        <v>44286</v>
      </c>
      <c r="Z9" s="19" t="s">
        <v>454</v>
      </c>
      <c r="AA9" s="3">
        <v>1</v>
      </c>
      <c r="AB9" s="185">
        <f t="shared" si="0"/>
        <v>1</v>
      </c>
      <c r="AC9" s="11">
        <f t="shared" si="3"/>
        <v>1</v>
      </c>
      <c r="AD9" s="186" t="str">
        <f t="shared" si="4"/>
        <v>OK</v>
      </c>
      <c r="AE9" s="187" t="s">
        <v>453</v>
      </c>
      <c r="AF9" s="190"/>
      <c r="AG9" s="1" t="str">
        <f t="shared" si="1"/>
        <v>CUMPLIDA</v>
      </c>
      <c r="BJ9" s="2" t="str">
        <f t="shared" si="2"/>
        <v>CERRADO</v>
      </c>
    </row>
    <row r="10" spans="1:64" ht="35.1" customHeight="1" x14ac:dyDescent="0.25">
      <c r="A10" s="3"/>
      <c r="B10" s="3"/>
      <c r="C10" s="5" t="s">
        <v>81</v>
      </c>
      <c r="D10" s="3"/>
      <c r="E10" s="530"/>
      <c r="F10" s="3"/>
      <c r="G10" s="3">
        <v>10</v>
      </c>
      <c r="H10" s="6" t="s">
        <v>83</v>
      </c>
      <c r="I10" s="7" t="s">
        <v>104</v>
      </c>
      <c r="J10" s="8" t="s">
        <v>101</v>
      </c>
      <c r="K10" s="8" t="s">
        <v>102</v>
      </c>
      <c r="L10" s="8" t="s">
        <v>103</v>
      </c>
      <c r="M10" s="18">
        <v>1</v>
      </c>
      <c r="N10" s="5" t="s">
        <v>88</v>
      </c>
      <c r="O10" s="5" t="str">
        <f>IF(H10="","",VLOOKUP(H10,'[1]Procedimientos Publicar'!$C$6:$E$85,3,FALSE))</f>
        <v>SECRETARIA GENERAL</v>
      </c>
      <c r="P10" s="5" t="s">
        <v>89</v>
      </c>
      <c r="Q10" s="3"/>
      <c r="R10" s="3"/>
      <c r="S10" s="3"/>
      <c r="T10" s="11">
        <v>1</v>
      </c>
      <c r="U10" s="3"/>
      <c r="V10" s="13">
        <v>43480</v>
      </c>
      <c r="W10" s="14">
        <v>43951</v>
      </c>
      <c r="X10" s="15">
        <v>44377</v>
      </c>
      <c r="Y10" s="4">
        <v>44286</v>
      </c>
      <c r="Z10" s="19" t="s">
        <v>454</v>
      </c>
      <c r="AA10" s="3">
        <v>1</v>
      </c>
      <c r="AB10" s="185">
        <f t="shared" si="0"/>
        <v>1</v>
      </c>
      <c r="AC10" s="11">
        <f t="shared" si="3"/>
        <v>1</v>
      </c>
      <c r="AD10" s="186" t="str">
        <f t="shared" si="4"/>
        <v>OK</v>
      </c>
      <c r="AE10" s="187" t="s">
        <v>453</v>
      </c>
      <c r="AF10" s="190"/>
      <c r="AG10" s="1" t="str">
        <f t="shared" si="1"/>
        <v>CUMPLIDA</v>
      </c>
      <c r="BJ10" s="2" t="str">
        <f t="shared" si="2"/>
        <v>CERRADO</v>
      </c>
    </row>
    <row r="11" spans="1:64" ht="35.1" customHeight="1" x14ac:dyDescent="0.2">
      <c r="A11" s="3"/>
      <c r="B11" s="3"/>
      <c r="C11" s="5" t="s">
        <v>81</v>
      </c>
      <c r="D11" s="3"/>
      <c r="E11" s="530"/>
      <c r="F11" s="3"/>
      <c r="G11" s="17">
        <v>11</v>
      </c>
      <c r="H11" s="6" t="s">
        <v>83</v>
      </c>
      <c r="I11" s="7" t="s">
        <v>105</v>
      </c>
      <c r="J11" s="8" t="s">
        <v>106</v>
      </c>
      <c r="K11" s="8" t="s">
        <v>107</v>
      </c>
      <c r="L11" s="8" t="s">
        <v>108</v>
      </c>
      <c r="M11" s="18">
        <v>1</v>
      </c>
      <c r="N11" s="5" t="s">
        <v>88</v>
      </c>
      <c r="O11" s="5" t="str">
        <f>IF(H11="","",VLOOKUP(H11,'[1]Procedimientos Publicar'!$C$6:$E$85,3,FALSE))</f>
        <v>SECRETARIA GENERAL</v>
      </c>
      <c r="P11" s="5" t="s">
        <v>89</v>
      </c>
      <c r="Q11" s="3"/>
      <c r="R11" s="3"/>
      <c r="S11" s="3"/>
      <c r="T11" s="11">
        <v>1</v>
      </c>
      <c r="U11" s="3"/>
      <c r="V11" s="13">
        <v>43480</v>
      </c>
      <c r="W11" s="13">
        <v>43661</v>
      </c>
      <c r="X11" s="15">
        <v>44561</v>
      </c>
      <c r="Y11" s="4">
        <v>44286</v>
      </c>
      <c r="Z11" s="19" t="s">
        <v>455</v>
      </c>
      <c r="AA11" s="3">
        <v>0.25</v>
      </c>
      <c r="AB11" s="185">
        <f t="shared" si="0"/>
        <v>0.25</v>
      </c>
      <c r="AC11" s="11">
        <f t="shared" si="3"/>
        <v>0.25</v>
      </c>
      <c r="AD11" s="186" t="str">
        <f t="shared" si="4"/>
        <v>EN TERMINO</v>
      </c>
      <c r="AE11" s="187" t="s">
        <v>453</v>
      </c>
      <c r="AF11" s="190"/>
      <c r="AG11" s="1" t="str">
        <f t="shared" si="1"/>
        <v>PENDIENTE</v>
      </c>
      <c r="AH11" s="208">
        <v>44377</v>
      </c>
      <c r="AI11" s="417" t="s">
        <v>822</v>
      </c>
      <c r="AJ11" s="369">
        <v>0.5</v>
      </c>
      <c r="AK11" s="418">
        <f t="shared" ref="AK11" si="8">IF(AJ11="","",IF(OR($M11=0,$M11="",AH11=""),"",AJ11/$M11))</f>
        <v>0.5</v>
      </c>
      <c r="AL11" s="419">
        <f t="shared" ref="AL11" si="9">(IF(OR($T11="",AK11=""),"",IF(OR($T11=0,AK11=0),0,IF((AK11*100%)/$T11&gt;100%,100%,(AK11*100%)/$T11))))</f>
        <v>0.5</v>
      </c>
      <c r="AM11" s="387" t="str">
        <f t="shared" ref="AM11" si="10">IF(AJ11="","",IF(AL11&lt;100%, IF(AL11&lt;50%, "ALERTA","EN TERMINO"), IF(AL11=100%, "OK", "EN TERMINO")))</f>
        <v>EN TERMINO</v>
      </c>
      <c r="AN11" s="247" t="s">
        <v>823</v>
      </c>
      <c r="AO11" s="420" t="s">
        <v>821</v>
      </c>
      <c r="AP11" s="374" t="str">
        <f t="shared" ref="AP11" si="11">IF(AL11=100%,IF(AL11&gt;50%,"CUMPLIDA","PENDIENTE"),IF(AL11&lt;50%,"INCUMPLIDA","PENDIENTE"))</f>
        <v>PENDIENTE</v>
      </c>
      <c r="AQ11" s="576">
        <v>44469</v>
      </c>
      <c r="AR11" s="373" t="s">
        <v>1047</v>
      </c>
      <c r="AS11" s="373">
        <v>1</v>
      </c>
      <c r="AT11" s="418">
        <f t="shared" ref="AT11" si="12">IF(AS11="","",IF(OR($M11=0,$M11="",AQ11=""),"",AS11/$M11))</f>
        <v>1</v>
      </c>
      <c r="AU11" s="419">
        <f t="shared" ref="AU11" si="13">(IF(OR($T11="",AT11=""),"",IF(OR($T11=0,AT11=0),0,IF((AT11*100%)/$T11&gt;100%,100%,(AT11*100%)/$T11))))</f>
        <v>1</v>
      </c>
      <c r="AV11" s="387" t="str">
        <f t="shared" ref="AV11" si="14">IF(AS11="","",IF(AU11&lt;100%, IF(AU11&lt;50%, "ALERTA","EN TERMINO"), IF(AU11=100%, "OK", "EN TERMINO")))</f>
        <v>OK</v>
      </c>
      <c r="AW11" s="373" t="s">
        <v>1048</v>
      </c>
      <c r="AX11" s="373" t="s">
        <v>1046</v>
      </c>
      <c r="AY11" s="374" t="str">
        <f t="shared" ref="AY11" si="15">IF(AU11=100%,IF(AU11&gt;50%,"CUMPLIDA","PENDIENTE"),IF(AU11&lt;50%,"INCUMPLIDA","PENDIENTE"))</f>
        <v>CUMPLIDA</v>
      </c>
      <c r="BJ11" s="2" t="str">
        <f t="shared" si="2"/>
        <v>ABIERTO</v>
      </c>
    </row>
    <row r="12" spans="1:64" ht="35.1" customHeight="1" x14ac:dyDescent="0.2">
      <c r="A12" s="3"/>
      <c r="B12" s="3"/>
      <c r="C12" s="5" t="s">
        <v>81</v>
      </c>
      <c r="D12" s="3"/>
      <c r="E12" s="530"/>
      <c r="F12" s="3"/>
      <c r="G12" s="3">
        <v>13</v>
      </c>
      <c r="H12" s="6" t="s">
        <v>83</v>
      </c>
      <c r="I12" s="19" t="s">
        <v>109</v>
      </c>
      <c r="J12" s="8" t="s">
        <v>110</v>
      </c>
      <c r="K12" s="8" t="s">
        <v>111</v>
      </c>
      <c r="L12" s="8" t="s">
        <v>112</v>
      </c>
      <c r="M12" s="18">
        <v>2</v>
      </c>
      <c r="N12" s="5" t="s">
        <v>88</v>
      </c>
      <c r="O12" s="5" t="str">
        <f>IF(H12="","",VLOOKUP(H12,'[1]Procedimientos Publicar'!$C$6:$E$85,3,FALSE))</f>
        <v>SECRETARIA GENERAL</v>
      </c>
      <c r="P12" s="5" t="s">
        <v>89</v>
      </c>
      <c r="Q12" s="3"/>
      <c r="R12" s="3"/>
      <c r="S12" s="3"/>
      <c r="T12" s="11">
        <v>1</v>
      </c>
      <c r="U12" s="3"/>
      <c r="V12" s="13">
        <v>43480</v>
      </c>
      <c r="W12" s="14">
        <v>43951</v>
      </c>
      <c r="X12" s="40">
        <v>44255</v>
      </c>
      <c r="Y12" s="4">
        <v>44286</v>
      </c>
      <c r="Z12" s="189" t="s">
        <v>456</v>
      </c>
      <c r="AA12" s="3">
        <v>2</v>
      </c>
      <c r="AB12" s="185">
        <f t="shared" si="0"/>
        <v>1</v>
      </c>
      <c r="AC12" s="11">
        <f t="shared" si="3"/>
        <v>1</v>
      </c>
      <c r="AD12" s="186" t="str">
        <f t="shared" si="4"/>
        <v>OK</v>
      </c>
      <c r="AE12" s="187" t="s">
        <v>734</v>
      </c>
      <c r="AF12" s="190"/>
      <c r="AG12" s="1" t="str">
        <f t="shared" si="1"/>
        <v>CUMPLIDA</v>
      </c>
      <c r="BJ12" s="2" t="str">
        <f t="shared" si="2"/>
        <v>CERRADO</v>
      </c>
    </row>
    <row r="13" spans="1:64" ht="35.1" customHeight="1" x14ac:dyDescent="0.2">
      <c r="A13" s="3"/>
      <c r="B13" s="3"/>
      <c r="C13" s="5" t="s">
        <v>81</v>
      </c>
      <c r="D13" s="3"/>
      <c r="E13" s="530"/>
      <c r="F13" s="3"/>
      <c r="G13" s="3">
        <v>14</v>
      </c>
      <c r="H13" s="6" t="s">
        <v>83</v>
      </c>
      <c r="I13" s="19" t="s">
        <v>113</v>
      </c>
      <c r="J13" s="8" t="s">
        <v>114</v>
      </c>
      <c r="K13" s="8" t="s">
        <v>115</v>
      </c>
      <c r="L13" s="8" t="s">
        <v>116</v>
      </c>
      <c r="M13" s="18">
        <v>2</v>
      </c>
      <c r="N13" s="5" t="s">
        <v>88</v>
      </c>
      <c r="O13" s="5" t="str">
        <f>IF(H13="","",VLOOKUP(H13,'[1]Procedimientos Publicar'!$C$6:$E$85,3,FALSE))</f>
        <v>SECRETARIA GENERAL</v>
      </c>
      <c r="P13" s="5" t="s">
        <v>89</v>
      </c>
      <c r="Q13" s="3"/>
      <c r="R13" s="3"/>
      <c r="S13" s="3"/>
      <c r="T13" s="11">
        <v>1</v>
      </c>
      <c r="U13" s="3"/>
      <c r="V13" s="13">
        <v>43480</v>
      </c>
      <c r="W13" s="14">
        <v>43951</v>
      </c>
      <c r="X13" s="40">
        <v>44255</v>
      </c>
      <c r="Y13" s="4">
        <v>44286</v>
      </c>
      <c r="Z13" s="189" t="s">
        <v>457</v>
      </c>
      <c r="AA13" s="3">
        <v>2</v>
      </c>
      <c r="AB13" s="185">
        <f t="shared" si="0"/>
        <v>1</v>
      </c>
      <c r="AC13" s="11">
        <f t="shared" si="3"/>
        <v>1</v>
      </c>
      <c r="AD13" s="186" t="str">
        <f t="shared" si="4"/>
        <v>OK</v>
      </c>
      <c r="AE13" s="266" t="s">
        <v>587</v>
      </c>
      <c r="AF13" s="190"/>
      <c r="AG13" s="1" t="str">
        <f t="shared" si="1"/>
        <v>CUMPLIDA</v>
      </c>
      <c r="BJ13" s="2" t="str">
        <f t="shared" si="2"/>
        <v>CERRADO</v>
      </c>
    </row>
    <row r="14" spans="1:64" ht="35.1" customHeight="1" x14ac:dyDescent="0.2">
      <c r="A14" s="3"/>
      <c r="B14" s="3"/>
      <c r="C14" s="5" t="s">
        <v>81</v>
      </c>
      <c r="D14" s="3"/>
      <c r="E14" s="530"/>
      <c r="F14" s="3"/>
      <c r="G14" s="3">
        <v>16</v>
      </c>
      <c r="H14" s="6" t="s">
        <v>83</v>
      </c>
      <c r="I14" s="19" t="s">
        <v>117</v>
      </c>
      <c r="J14" s="8" t="s">
        <v>118</v>
      </c>
      <c r="K14" s="8" t="s">
        <v>119</v>
      </c>
      <c r="L14" s="8" t="s">
        <v>120</v>
      </c>
      <c r="M14" s="18">
        <v>2</v>
      </c>
      <c r="N14" s="5" t="s">
        <v>88</v>
      </c>
      <c r="O14" s="5" t="str">
        <f>IF(H14="","",VLOOKUP(H14,'[1]Procedimientos Publicar'!$C$6:$E$85,3,FALSE))</f>
        <v>SECRETARIA GENERAL</v>
      </c>
      <c r="P14" s="5" t="s">
        <v>89</v>
      </c>
      <c r="Q14" s="3"/>
      <c r="R14" s="3"/>
      <c r="S14" s="3"/>
      <c r="T14" s="11">
        <v>1</v>
      </c>
      <c r="U14" s="3"/>
      <c r="V14" s="13">
        <v>43480</v>
      </c>
      <c r="W14" s="14">
        <v>43951</v>
      </c>
      <c r="X14" s="40">
        <v>44255</v>
      </c>
      <c r="Y14" s="4">
        <v>44286</v>
      </c>
      <c r="Z14" s="189" t="s">
        <v>458</v>
      </c>
      <c r="AA14" s="3">
        <v>2</v>
      </c>
      <c r="AB14" s="185">
        <f t="shared" si="0"/>
        <v>1</v>
      </c>
      <c r="AC14" s="11">
        <f t="shared" si="3"/>
        <v>1</v>
      </c>
      <c r="AD14" s="186" t="str">
        <f t="shared" si="4"/>
        <v>OK</v>
      </c>
      <c r="AE14" s="187" t="s">
        <v>453</v>
      </c>
      <c r="AF14" s="190"/>
      <c r="AG14" s="1" t="str">
        <f t="shared" si="1"/>
        <v>CUMPLIDA</v>
      </c>
      <c r="BJ14" s="2" t="str">
        <f t="shared" si="2"/>
        <v>CERRADO</v>
      </c>
    </row>
    <row r="15" spans="1:64" ht="35.1" customHeight="1" x14ac:dyDescent="0.25">
      <c r="A15" s="20"/>
      <c r="B15" s="20"/>
      <c r="C15" s="21" t="s">
        <v>81</v>
      </c>
      <c r="D15" s="20"/>
      <c r="E15" s="22" t="s">
        <v>121</v>
      </c>
      <c r="F15" s="20"/>
      <c r="G15" s="20">
        <v>10</v>
      </c>
      <c r="H15" s="23" t="s">
        <v>83</v>
      </c>
      <c r="I15" s="24" t="s">
        <v>122</v>
      </c>
      <c r="J15" s="25" t="s">
        <v>123</v>
      </c>
      <c r="K15" s="26" t="s">
        <v>462</v>
      </c>
      <c r="L15" s="26" t="s">
        <v>462</v>
      </c>
      <c r="M15" s="27">
        <v>2</v>
      </c>
      <c r="N15" s="21"/>
      <c r="O15" s="21" t="str">
        <f>IF(H15="","",VLOOKUP(H15,'[1]Procedimientos Publicar'!$C$6:$E$85,3,FALSE))</f>
        <v>SECRETARIA GENERAL</v>
      </c>
      <c r="P15" s="21" t="s">
        <v>89</v>
      </c>
      <c r="Q15" s="20"/>
      <c r="R15" s="20"/>
      <c r="S15" s="20"/>
      <c r="T15" s="28">
        <v>1</v>
      </c>
      <c r="U15" s="20"/>
      <c r="V15" s="29">
        <v>43920</v>
      </c>
      <c r="W15" s="30">
        <v>44012</v>
      </c>
      <c r="X15" s="200">
        <v>44377</v>
      </c>
      <c r="Y15" s="192">
        <v>44286</v>
      </c>
      <c r="Z15" s="193" t="s">
        <v>459</v>
      </c>
      <c r="AA15" s="20"/>
      <c r="AB15" s="194" t="str">
        <f t="shared" si="0"/>
        <v/>
      </c>
      <c r="AC15" s="28" t="str">
        <f t="shared" si="3"/>
        <v/>
      </c>
      <c r="AD15" s="186" t="str">
        <f t="shared" si="4"/>
        <v/>
      </c>
      <c r="AE15" s="191"/>
      <c r="AF15"/>
      <c r="AG15" s="1" t="str">
        <f>IF(AC15=100%,IF(AC15&gt;25%,"CUMPLIDA","PENDIENTE"),IF(AC15&lt;25%,"INCUMPLIDA","PENDIENTE"))</f>
        <v>PENDIENTE</v>
      </c>
      <c r="AH15" s="208">
        <v>44377</v>
      </c>
      <c r="AI15" s="422" t="s">
        <v>824</v>
      </c>
      <c r="AJ15" s="369">
        <v>0.9</v>
      </c>
      <c r="AK15" s="418">
        <f t="shared" ref="AK15:AK16" si="16">IF(AJ15="","",IF(OR($M15=0,$M15="",AH15=""),"",AJ15/$M15))</f>
        <v>0.45</v>
      </c>
      <c r="AL15" s="419">
        <f t="shared" ref="AL15:AL16" si="17">(IF(OR($T15="",AK15=""),"",IF(OR($T15=0,AK15=0),0,IF((AK15*100%)/$T15&gt;100%,100%,(AK15*100%)/$T15))))</f>
        <v>0.45</v>
      </c>
      <c r="AM15" s="387" t="str">
        <f t="shared" ref="AM15:AM16" si="18">IF(AJ15="","",IF(AL15&lt;100%, IF(AL15&lt;50%, "ALERTA","EN TERMINO"), IF(AL15=100%, "OK", "EN TERMINO")))</f>
        <v>ALERTA</v>
      </c>
      <c r="AN15" s="423" t="s">
        <v>825</v>
      </c>
      <c r="AO15" s="420" t="s">
        <v>826</v>
      </c>
      <c r="AP15" s="374" t="str">
        <f t="shared" ref="AP15:AP16" si="19">IF(AL15=100%,IF(AL15&gt;50%,"CUMPLIDA","PENDIENTE"),IF(AL15&lt;50%,"INCUMPLIDA","PENDIENTE"))</f>
        <v>INCUMPLIDA</v>
      </c>
      <c r="AQ15" s="576">
        <v>44469</v>
      </c>
      <c r="AR15" s="373" t="s">
        <v>1049</v>
      </c>
      <c r="AS15" s="373">
        <v>2</v>
      </c>
      <c r="AT15" s="418">
        <f t="shared" ref="AT15:AT16" si="20">IF(AS15="","",IF(OR($M15=0,$M15="",AQ15=""),"",AS15/$M15))</f>
        <v>1</v>
      </c>
      <c r="AU15" s="419">
        <f t="shared" ref="AU15:AU16" si="21">(IF(OR($T15="",AT15=""),"",IF(OR($T15=0,AT15=0),0,IF((AT15*100%)/$T15&gt;100%,100%,(AT15*100%)/$T15))))</f>
        <v>1</v>
      </c>
      <c r="AV15" s="387" t="str">
        <f t="shared" ref="AV15:AV16" si="22">IF(AS15="","",IF(AU15&lt;100%, IF(AU15&lt;50%, "ALERTA","EN TERMINO"), IF(AU15=100%, "OK", "EN TERMINO")))</f>
        <v>OK</v>
      </c>
      <c r="AW15" s="577" t="s">
        <v>1050</v>
      </c>
      <c r="AX15" s="373" t="s">
        <v>1046</v>
      </c>
      <c r="AY15" s="374" t="str">
        <f t="shared" ref="AY15" si="23">IF(AU15=100%,IF(AU15&gt;50%,"CUMPLIDA","PENDIENTE"),IF(AU15&lt;50%,"INCUMPLIDA","PENDIENTE"))</f>
        <v>CUMPLIDA</v>
      </c>
      <c r="BJ15" s="2" t="str">
        <f t="shared" si="2"/>
        <v>ABIERTO</v>
      </c>
    </row>
    <row r="16" spans="1:64" ht="35.1" customHeight="1" x14ac:dyDescent="0.25">
      <c r="A16" s="65"/>
      <c r="B16" s="65"/>
      <c r="C16" s="31" t="s">
        <v>81</v>
      </c>
      <c r="D16" s="65"/>
      <c r="E16" s="523" t="s">
        <v>124</v>
      </c>
      <c r="F16" s="65"/>
      <c r="G16" s="32">
        <v>1</v>
      </c>
      <c r="H16" s="33" t="s">
        <v>83</v>
      </c>
      <c r="I16" s="34" t="s">
        <v>125</v>
      </c>
      <c r="J16" s="66" t="s">
        <v>126</v>
      </c>
      <c r="K16" s="66" t="s">
        <v>133</v>
      </c>
      <c r="L16" s="67" t="s">
        <v>134</v>
      </c>
      <c r="M16" s="35">
        <v>4</v>
      </c>
      <c r="N16" s="65"/>
      <c r="O16" s="31" t="str">
        <f>IF(H16="","",VLOOKUP(H16,'[1]Procedimientos Publicar'!$C$6:$E$85,3,FALSE))</f>
        <v>SECRETARIA GENERAL</v>
      </c>
      <c r="P16" s="31" t="s">
        <v>89</v>
      </c>
      <c r="Q16" s="36" t="s">
        <v>127</v>
      </c>
      <c r="R16" s="65"/>
      <c r="S16" s="65"/>
      <c r="T16" s="37">
        <v>1</v>
      </c>
      <c r="U16" s="65"/>
      <c r="V16" s="68">
        <v>44165</v>
      </c>
      <c r="W16" s="114">
        <v>44346</v>
      </c>
      <c r="X16" s="199">
        <v>44377</v>
      </c>
      <c r="Y16" s="195">
        <v>44286</v>
      </c>
      <c r="Z16" s="395" t="s">
        <v>460</v>
      </c>
      <c r="AA16" s="197"/>
      <c r="AB16" s="198" t="str">
        <f t="shared" si="0"/>
        <v/>
      </c>
      <c r="AC16" s="37" t="str">
        <f t="shared" si="3"/>
        <v/>
      </c>
      <c r="AD16" s="186" t="str">
        <f t="shared" si="4"/>
        <v/>
      </c>
      <c r="AE16"/>
      <c r="AF16"/>
      <c r="AG16" s="1" t="str">
        <f>IF(AC16=100%,IF(AC16&gt;25%,"CUMPLIDA","PENDIENTE"),IF(AC16&lt;25%,"INCUMPLIDA","PENDIENTE"))</f>
        <v>PENDIENTE</v>
      </c>
      <c r="AH16" s="208">
        <v>44377</v>
      </c>
      <c r="AI16" s="424" t="s">
        <v>827</v>
      </c>
      <c r="AJ16" s="369">
        <v>0.9</v>
      </c>
      <c r="AK16" s="418">
        <f t="shared" si="16"/>
        <v>0.22500000000000001</v>
      </c>
      <c r="AL16" s="419">
        <f t="shared" si="17"/>
        <v>0.22500000000000001</v>
      </c>
      <c r="AM16" s="387" t="str">
        <f t="shared" si="18"/>
        <v>ALERTA</v>
      </c>
      <c r="AN16" s="423" t="s">
        <v>825</v>
      </c>
      <c r="AO16" s="420" t="s">
        <v>826</v>
      </c>
      <c r="AP16" s="374" t="str">
        <f t="shared" si="19"/>
        <v>INCUMPLIDA</v>
      </c>
      <c r="AQ16" s="576">
        <v>44469</v>
      </c>
      <c r="AR16" s="373" t="s">
        <v>1051</v>
      </c>
      <c r="AS16" s="373">
        <v>0.9</v>
      </c>
      <c r="AT16" s="418">
        <f t="shared" si="20"/>
        <v>0.22500000000000001</v>
      </c>
      <c r="AU16" s="419">
        <f t="shared" si="21"/>
        <v>0.22500000000000001</v>
      </c>
      <c r="AV16" s="387" t="str">
        <f t="shared" si="22"/>
        <v>ALERTA</v>
      </c>
      <c r="AW16" s="453" t="s">
        <v>1052</v>
      </c>
      <c r="AX16" s="373" t="s">
        <v>1046</v>
      </c>
      <c r="AY16" s="374" t="str">
        <f>IF(AU16=100%,IF(AU16&gt;50%,"CUMPLIDA","PENDIENTE"),IF(AU16&lt;100%,"INCUMPLIDA","PENDIENTE"))</f>
        <v>INCUMPLIDA</v>
      </c>
      <c r="BJ16" s="2" t="str">
        <f t="shared" si="2"/>
        <v>ABIERTO</v>
      </c>
    </row>
    <row r="17" spans="1:62" ht="35.1" customHeight="1" x14ac:dyDescent="0.25">
      <c r="A17" s="65"/>
      <c r="B17" s="65"/>
      <c r="C17" s="31" t="s">
        <v>81</v>
      </c>
      <c r="D17" s="65"/>
      <c r="E17" s="523"/>
      <c r="F17" s="65"/>
      <c r="G17" s="32">
        <v>5</v>
      </c>
      <c r="H17" s="33" t="s">
        <v>83</v>
      </c>
      <c r="I17" s="38" t="s">
        <v>128</v>
      </c>
      <c r="J17" s="69" t="s">
        <v>129</v>
      </c>
      <c r="K17" s="66" t="s">
        <v>130</v>
      </c>
      <c r="L17" s="70" t="s">
        <v>131</v>
      </c>
      <c r="M17" s="35">
        <v>1</v>
      </c>
      <c r="N17" s="65"/>
      <c r="O17" s="31" t="str">
        <f>IF(H17="","",VLOOKUP(H17,'[1]Procedimientos Publicar'!$C$6:$E$85,3,FALSE))</f>
        <v>SECRETARIA GENERAL</v>
      </c>
      <c r="P17" s="31" t="s">
        <v>89</v>
      </c>
      <c r="Q17" s="39" t="s">
        <v>132</v>
      </c>
      <c r="R17" s="65"/>
      <c r="S17" s="65"/>
      <c r="T17" s="37">
        <v>1</v>
      </c>
      <c r="U17" s="65"/>
      <c r="V17" s="68">
        <v>44165</v>
      </c>
      <c r="W17" s="114">
        <v>44346</v>
      </c>
      <c r="X17" s="40">
        <v>44255</v>
      </c>
      <c r="Y17" s="195">
        <v>44286</v>
      </c>
      <c r="Z17" s="196" t="s">
        <v>461</v>
      </c>
      <c r="AA17" s="197">
        <v>1</v>
      </c>
      <c r="AB17" s="198">
        <f t="shared" si="0"/>
        <v>1</v>
      </c>
      <c r="AC17" s="37">
        <f t="shared" si="3"/>
        <v>1</v>
      </c>
      <c r="AD17" s="186" t="str">
        <f t="shared" si="4"/>
        <v>OK</v>
      </c>
      <c r="AE17"/>
      <c r="AF17"/>
      <c r="AG17" s="1" t="str">
        <f>IF(AC17=100%,IF(AC17&gt;25%,"CUMPLIDA","PENDIENTE"),IF(AC17&lt;25%,"INCUMPLIDA","PENDIENTE"))</f>
        <v>CUMPLIDA</v>
      </c>
      <c r="BJ17" s="2" t="str">
        <f t="shared" si="2"/>
        <v>CERRADO</v>
      </c>
    </row>
    <row r="18" spans="1:62" ht="35.1" customHeight="1" x14ac:dyDescent="0.2">
      <c r="A18" s="82"/>
      <c r="B18" s="82"/>
      <c r="C18" s="83" t="s">
        <v>81</v>
      </c>
      <c r="D18" s="82"/>
      <c r="E18" s="84" t="s">
        <v>147</v>
      </c>
      <c r="F18" s="82"/>
      <c r="G18" s="82">
        <v>1</v>
      </c>
      <c r="H18" s="83" t="s">
        <v>148</v>
      </c>
      <c r="I18" s="85" t="s">
        <v>149</v>
      </c>
      <c r="J18" s="82"/>
      <c r="K18" s="86" t="s">
        <v>150</v>
      </c>
      <c r="L18" s="87" t="s">
        <v>151</v>
      </c>
      <c r="M18" s="87">
        <v>4</v>
      </c>
      <c r="N18" s="82"/>
      <c r="O18" s="83" t="str">
        <f>IF(H18="","",VLOOKUP(H18,'[1]Procedimientos Publicar'!$C$6:$E$85,3,FALSE))</f>
        <v>SECRETARIA GENERAL</v>
      </c>
      <c r="P18" s="83" t="s">
        <v>140</v>
      </c>
      <c r="Q18" s="82"/>
      <c r="R18" s="82"/>
      <c r="S18" s="82"/>
      <c r="T18" s="88">
        <v>1</v>
      </c>
      <c r="U18" s="89" t="s">
        <v>152</v>
      </c>
      <c r="V18" s="90">
        <v>43831</v>
      </c>
      <c r="W18" s="90"/>
      <c r="X18" s="91">
        <v>44196</v>
      </c>
      <c r="Y18" s="219">
        <v>44286</v>
      </c>
      <c r="Z18" s="220"/>
      <c r="AA18" s="220"/>
      <c r="AB18" s="221" t="str">
        <f>(IF(AA18="","",IF(OR(#REF!=0,#REF!="",$Y18=""),"",AA18/#REF!)))</f>
        <v/>
      </c>
      <c r="AC18" s="222" t="str">
        <f t="shared" ref="AC18" si="24">(IF(OR($T18="",AB18=""),"",IF(OR($T18=0,AB18=0),0,IF((AB18*100%)/$T18&gt;100%,100%,(AB18*100%)/$T18))))</f>
        <v/>
      </c>
      <c r="AD18" s="186" t="str">
        <f t="shared" si="4"/>
        <v/>
      </c>
      <c r="AE18" s="223" t="s">
        <v>471</v>
      </c>
      <c r="AF18" s="224"/>
      <c r="AG18" s="1" t="str">
        <f>IF(AC18=100%,IF(AC18&gt;25%,"CUMPLIDA","PENDIENTE"),IF(AC18&lt;25%,"INCUMPLIDA","PENDIENTE"))</f>
        <v>PENDIENTE</v>
      </c>
      <c r="AH18" s="208" t="s">
        <v>828</v>
      </c>
      <c r="AI18" s="501" t="s">
        <v>835</v>
      </c>
      <c r="AJ18" s="428">
        <v>1.25</v>
      </c>
      <c r="AK18" s="418">
        <f>(IF(AJ18="","",IF(OR($M18=0,$M18="",AH18=""),"",AJ18/$M18)))</f>
        <v>0.3125</v>
      </c>
      <c r="AL18" s="210">
        <f t="shared" ref="AL18" si="25">(IF(OR($T18="",AK18=""),"",IF(OR($T18=0,AK18=0),0,IF((AK18*100%)/$T18&gt;100%,100%,(AK18*100%)/$T18))))</f>
        <v>0.3125</v>
      </c>
      <c r="AM18" s="387" t="str">
        <f t="shared" ref="AM18" si="26">IF(AJ18="","",IF(AL18&lt;100%, IF(AL18&lt;50%, "ALERTA","EN TERMINO"), IF(AL18=100%, "OK", "EN TERMINO")))</f>
        <v>ALERTA</v>
      </c>
      <c r="AN18" s="429" t="s">
        <v>836</v>
      </c>
      <c r="AO18" s="420" t="s">
        <v>826</v>
      </c>
      <c r="AP18" s="374" t="str">
        <f>IF(AL18=100%,IF(AL18&gt;50%,"CUMPLIDA","PENDIENTE"),IF(AL18&lt;40%,"INCUMPLIDA","PENDIENTE"))</f>
        <v>INCUMPLIDA</v>
      </c>
      <c r="AQ18" s="254">
        <v>44469</v>
      </c>
      <c r="AR18" s="225" t="s">
        <v>1055</v>
      </c>
      <c r="AS18" s="583">
        <v>1.25</v>
      </c>
      <c r="AT18" s="212">
        <f t="shared" ref="AT18" si="27">(IF(AS18="","",IF(OR($M18=0,$M18="",AQ18=""),"",AS18/$M18)))</f>
        <v>0.3125</v>
      </c>
      <c r="AU18" s="213">
        <f t="shared" ref="AU18" si="28">(IF(OR($T18="",AT18=""),"",IF(OR($T18=0,AT18=0),0,IF((AT18*100%)/$T18&gt;100%,100%,(AT18*100%)/$T18))))</f>
        <v>0.3125</v>
      </c>
      <c r="AV18" s="248" t="str">
        <f t="shared" ref="AV18" si="29">IF(AS18="","",IF(AU18&lt;100%, IF(AU18&lt;75%, "ALERTA","EN TERMINO"), IF(AU18=100%, "OK", "EN TERMINO")))</f>
        <v>ALERTA</v>
      </c>
      <c r="AW18" s="225" t="s">
        <v>1056</v>
      </c>
      <c r="AX18" s="505" t="s">
        <v>1057</v>
      </c>
      <c r="AY18" s="249" t="str">
        <f>IF(AU18=100%,IF(AU18&gt;50%,"CUMPLIDA","PENDIENTE"),IF(AU18&lt;40%,"ATENCIÓN","PENDIENTE"))</f>
        <v>ATENCIÓN</v>
      </c>
      <c r="AZ18" s="211"/>
      <c r="BA18" s="188"/>
      <c r="BB18" s="224"/>
      <c r="BC18" s="215" t="str">
        <f t="shared" ref="BC18" si="30">(IF(BB18="","",IF(OR($M18=0,$M18="",AZ18=""),"",BB18/$M18)))</f>
        <v/>
      </c>
      <c r="BD18" s="216" t="str">
        <f t="shared" ref="BD18" si="31">(IF(OR($T18="",BC18=""),"",IF(OR($T18=0,BC18=0),0,IF((BC18*100%)/$T18&gt;100%,100%,(BC18*100%)/$T18))))</f>
        <v/>
      </c>
      <c r="BE18" s="186" t="str">
        <f t="shared" ref="BE18" si="32">IF(BB18="","",IF(BD18&lt;100%, IF(BD18&lt;100%, "ALERTA","EN TERMINO"), IF(BD18=100%, "OK", "EN TERMINO")))</f>
        <v/>
      </c>
      <c r="BF18" s="209"/>
      <c r="BG18" s="1" t="str">
        <f t="shared" ref="BG18" si="33">IF(BD18=100%,IF(BD18&gt;25%,"CUMPLIDA","PENDIENTE"),IF(BD18&lt;25%,"INCUMPLIDA","PENDIENTE"))</f>
        <v>PENDIENTE</v>
      </c>
      <c r="BH18" s="2"/>
      <c r="BI18" s="2" t="str">
        <f t="shared" ref="BI18" si="34">IF(AG18="CUMPLIDA","CERRADO","ABIERTO")</f>
        <v>ABIERTO</v>
      </c>
      <c r="BJ18" s="2" t="str">
        <f t="shared" si="2"/>
        <v>ABIERTO</v>
      </c>
    </row>
    <row r="19" spans="1:62" ht="35.1" customHeight="1" x14ac:dyDescent="0.2">
      <c r="A19" s="92"/>
      <c r="B19" s="92"/>
      <c r="C19" s="93" t="s">
        <v>81</v>
      </c>
      <c r="D19" s="92"/>
      <c r="E19" s="524" t="s">
        <v>153</v>
      </c>
      <c r="F19" s="92"/>
      <c r="G19" s="92">
        <v>2</v>
      </c>
      <c r="H19" s="94" t="s">
        <v>154</v>
      </c>
      <c r="I19" s="95" t="s">
        <v>155</v>
      </c>
      <c r="J19" s="96" t="s">
        <v>156</v>
      </c>
      <c r="K19" s="96" t="s">
        <v>157</v>
      </c>
      <c r="L19" s="97" t="s">
        <v>158</v>
      </c>
      <c r="M19" s="92">
        <v>1</v>
      </c>
      <c r="N19" s="98" t="s">
        <v>88</v>
      </c>
      <c r="O19" s="93" t="str">
        <f>IF(H19="","",VLOOKUP(H19,'[1]Procedimientos Publicar'!$C$6:$E$85,3,FALSE))</f>
        <v>SECRETARIA GENERAL</v>
      </c>
      <c r="P19" s="93" t="s">
        <v>159</v>
      </c>
      <c r="Q19" s="92"/>
      <c r="R19" s="92"/>
      <c r="S19" s="96"/>
      <c r="T19" s="99">
        <v>1</v>
      </c>
      <c r="U19" s="92"/>
      <c r="V19" s="100">
        <v>43647</v>
      </c>
      <c r="W19" s="101">
        <v>43951</v>
      </c>
      <c r="X19" s="332">
        <v>44561</v>
      </c>
      <c r="Y19" s="333">
        <v>44286</v>
      </c>
      <c r="Z19" s="96" t="s">
        <v>622</v>
      </c>
      <c r="AA19" s="334">
        <v>0.25</v>
      </c>
      <c r="AB19" s="335">
        <f t="shared" ref="AB19:AB22" si="35">(IF(AA19="","",IF(OR($M19=0,$M19="",$Y19=""),"",AA19/$M19)))</f>
        <v>0.25</v>
      </c>
      <c r="AC19" s="336">
        <f t="shared" ref="AC19:AC22" si="36">(IF(OR($T19="",AB19=""),"",IF(OR($T19=0,AB19=0),0,IF((AB19*100%)/$T19&gt;100%,100%,(AB19*100%)/$T19))))</f>
        <v>0.25</v>
      </c>
      <c r="AD19" s="248" t="str">
        <f t="shared" ref="AD19:AD22" si="37">IF(AA19="","",IF(AC19&lt;100%, IF(AC19&lt;25%, "ALERTA","EN TERMINO"), IF(AC19=100%, "OK", "EN TERMINO")))</f>
        <v>EN TERMINO</v>
      </c>
      <c r="AE19" s="252"/>
      <c r="AF19" s="230"/>
      <c r="AG19" s="249" t="str">
        <f t="shared" ref="AG19:AG22" si="38">IF(AC19=100%,IF(AC19&gt;0.01%,"CUMPLIDA","PENDIENTE"),IF(AC19&lt;0%,"INCUMPLIDA","PENDIENTE"))</f>
        <v>PENDIENTE</v>
      </c>
      <c r="AH19" s="413">
        <v>44377</v>
      </c>
      <c r="AI19" s="224"/>
      <c r="AJ19" s="224"/>
      <c r="AK19" s="257" t="str">
        <f t="shared" ref="AK19:AK22" si="39">(IF(AJ19="","",IF(OR($M19=0,$M19="",AH19=""),"",AJ19/$M19)))</f>
        <v/>
      </c>
      <c r="AL19" s="210" t="str">
        <f t="shared" ref="AL19:AL22" si="40">(IF(OR($T19="",AK19=""),"",IF(OR($T19=0,AK19=0),0,IF((AK19*100%)/$T19&gt;100%,100%,(AK19*100%)/$T19))))</f>
        <v/>
      </c>
      <c r="AM19" s="248" t="str">
        <f t="shared" ref="AM19:AM22" si="41">IF(AJ19="","",IF(AL19&lt;100%, IF(AL19&lt;50%, "ALERTA","EN TERMINO"), IF(AL19=100%, "OK", "EN TERMINO")))</f>
        <v/>
      </c>
      <c r="AN19" s="414" t="s">
        <v>816</v>
      </c>
      <c r="AO19" s="224" t="s">
        <v>862</v>
      </c>
      <c r="AP19" s="249" t="str">
        <f t="shared" ref="AP19:AP81" si="42">IF(AL19=100%,IF(AL19&gt;50%,"CUMPLIDA","PENDIENTE"),IF(AL19&lt;50%,"INCUMPLIDA","PENDIENTE"))</f>
        <v>PENDIENTE</v>
      </c>
      <c r="AQ19" s="254">
        <v>44469</v>
      </c>
      <c r="AR19" s="225" t="s">
        <v>1053</v>
      </c>
      <c r="AS19" s="224">
        <v>0.5</v>
      </c>
      <c r="AT19" s="257">
        <f t="shared" ref="AT19" si="43">(IF(AS19="","",IF(OR($M19=0,$M19="",AQ19=""),"",AS19/$M19)))</f>
        <v>0.5</v>
      </c>
      <c r="AU19" s="210">
        <f t="shared" ref="AU19" si="44">(IF(OR($T19="",AT19=""),"",IF(OR($T19=0,AT19=0),0,IF((AT19*100%)/$T19&gt;100%,100%,(AT19*100%)/$T19))))</f>
        <v>0.5</v>
      </c>
      <c r="AV19" s="248" t="str">
        <f t="shared" ref="AV19" si="45">IF(AS19="","",IF(AU19&lt;100%, IF(AU19&lt;50%, "ALERTA","EN TERMINO"), IF(AU19=100%, "OK", "EN TERMINO")))</f>
        <v>EN TERMINO</v>
      </c>
      <c r="AW19" s="252" t="s">
        <v>1054</v>
      </c>
      <c r="AX19" s="230" t="s">
        <v>927</v>
      </c>
      <c r="AY19" s="374" t="str">
        <f t="shared" ref="AY19" si="46">IF(AU19=100%,IF(AU19&gt;75%,"CUMPLIDA","PENDIENTE"),IF(AU19&lt;75%,"INCUMPLIDA","PENDIENTE"))</f>
        <v>INCUMPLIDA</v>
      </c>
      <c r="AZ19" s="254"/>
      <c r="BA19" s="252"/>
      <c r="BB19" s="224"/>
      <c r="BC19" s="255" t="str">
        <f t="shared" ref="BC19:BC81" si="47">(IF(BB19="","",IF(OR($M19=0,$M19="",AZ19=""),"",BB19/$M19)))</f>
        <v/>
      </c>
      <c r="BD19" s="256" t="str">
        <f t="shared" ref="BD19:BD81" si="48">(IF(OR($T19="",BC19=""),"",IF(OR($T19=0,BC19=0),0,IF((BC19*100%)/$T19&gt;100%,100%,(BC19*100%)/$T19))))</f>
        <v/>
      </c>
      <c r="BE19" s="248" t="str">
        <f t="shared" ref="BE19:BE81" si="49">IF(BB19="","",IF(BD19&lt;100%, IF(BD19&lt;100%, "ALERTA","EN TERMINO"), IF(BD19=100%, "OK", "EN TERMINO")))</f>
        <v/>
      </c>
      <c r="BF19" s="251"/>
      <c r="BG19" s="249" t="str">
        <f t="shared" ref="BG19:BG81" si="50">IF(BD19=100%,IF(BD19&gt;25%,"CUMPLIDA","PENDIENTE"),IF(BD19&lt;25%,"INCUMPLIDA","PENDIENTE"))</f>
        <v>PENDIENTE</v>
      </c>
      <c r="BH19" s="250"/>
      <c r="BI19" s="250" t="str">
        <f t="shared" ref="BI19:BI81" si="51">IF(AG19="CUMPLIDA","CERRADO","ABIERTO")</f>
        <v>ABIERTO</v>
      </c>
      <c r="BJ19" s="250" t="str">
        <f t="shared" ref="BJ19:BJ81" si="52">IF(AG19="CUMPLIDA","CERRADO","ABIERTO")</f>
        <v>ABIERTO</v>
      </c>
    </row>
    <row r="20" spans="1:62" ht="35.1" customHeight="1" x14ac:dyDescent="0.2">
      <c r="A20" s="92"/>
      <c r="B20" s="92"/>
      <c r="C20" s="93" t="s">
        <v>81</v>
      </c>
      <c r="D20" s="92"/>
      <c r="E20" s="524"/>
      <c r="F20" s="92"/>
      <c r="G20" s="92">
        <v>3</v>
      </c>
      <c r="H20" s="94" t="s">
        <v>154</v>
      </c>
      <c r="I20" s="102" t="s">
        <v>160</v>
      </c>
      <c r="J20" s="102" t="s">
        <v>161</v>
      </c>
      <c r="K20" s="102" t="s">
        <v>162</v>
      </c>
      <c r="L20" s="103" t="s">
        <v>163</v>
      </c>
      <c r="M20" s="92">
        <v>1</v>
      </c>
      <c r="N20" s="98" t="s">
        <v>88</v>
      </c>
      <c r="O20" s="93" t="str">
        <f>IF(H20="","",VLOOKUP(H20,'[1]Procedimientos Publicar'!$C$6:$E$85,3,FALSE))</f>
        <v>SECRETARIA GENERAL</v>
      </c>
      <c r="P20" s="93" t="s">
        <v>159</v>
      </c>
      <c r="Q20" s="92"/>
      <c r="R20" s="92"/>
      <c r="S20" s="102"/>
      <c r="T20" s="99">
        <v>1</v>
      </c>
      <c r="U20" s="92"/>
      <c r="V20" s="104">
        <v>43221</v>
      </c>
      <c r="W20" s="104">
        <v>44196</v>
      </c>
      <c r="X20" s="330">
        <v>44377</v>
      </c>
      <c r="Y20" s="333">
        <v>44286</v>
      </c>
      <c r="Z20" s="96" t="s">
        <v>623</v>
      </c>
      <c r="AA20" s="334">
        <v>1</v>
      </c>
      <c r="AB20" s="335">
        <f t="shared" si="35"/>
        <v>1</v>
      </c>
      <c r="AC20" s="336">
        <f t="shared" si="36"/>
        <v>1</v>
      </c>
      <c r="AD20" s="248" t="str">
        <f t="shared" si="37"/>
        <v>OK</v>
      </c>
      <c r="AE20" s="345" t="s">
        <v>626</v>
      </c>
      <c r="AF20" s="230"/>
      <c r="AG20" s="249" t="str">
        <f t="shared" si="38"/>
        <v>CUMPLIDA</v>
      </c>
      <c r="AH20" s="224"/>
      <c r="AI20" s="224"/>
      <c r="AJ20" s="224"/>
      <c r="AK20" s="257"/>
      <c r="AL20" s="210"/>
      <c r="AM20" s="250"/>
      <c r="AN20" s="224"/>
      <c r="AO20" s="224"/>
      <c r="AP20" s="415"/>
      <c r="AQ20" s="254"/>
      <c r="AR20" s="225"/>
      <c r="AS20" s="224"/>
      <c r="AT20" s="224"/>
      <c r="AU20" s="224"/>
      <c r="AV20" s="224"/>
      <c r="AW20" s="226"/>
      <c r="AX20" s="224"/>
      <c r="AY20" s="224"/>
      <c r="AZ20" s="254"/>
      <c r="BA20" s="252"/>
      <c r="BB20" s="224"/>
      <c r="BC20" s="255" t="str">
        <f t="shared" si="47"/>
        <v/>
      </c>
      <c r="BD20" s="256" t="str">
        <f t="shared" si="48"/>
        <v/>
      </c>
      <c r="BE20" s="248" t="str">
        <f t="shared" si="49"/>
        <v/>
      </c>
      <c r="BF20" s="251"/>
      <c r="BG20" s="249" t="str">
        <f t="shared" si="50"/>
        <v>PENDIENTE</v>
      </c>
      <c r="BH20" s="250"/>
      <c r="BI20" s="250" t="str">
        <f t="shared" si="51"/>
        <v>CERRADO</v>
      </c>
      <c r="BJ20" s="250" t="str">
        <f t="shared" si="52"/>
        <v>CERRADO</v>
      </c>
    </row>
    <row r="21" spans="1:62" ht="35.1" customHeight="1" x14ac:dyDescent="0.2">
      <c r="A21" s="105"/>
      <c r="B21" s="105"/>
      <c r="C21" s="106" t="s">
        <v>81</v>
      </c>
      <c r="D21" s="105"/>
      <c r="E21" s="521" t="s">
        <v>164</v>
      </c>
      <c r="F21" s="105"/>
      <c r="G21" s="105">
        <v>2</v>
      </c>
      <c r="H21" s="107" t="s">
        <v>154</v>
      </c>
      <c r="I21" s="108" t="s">
        <v>165</v>
      </c>
      <c r="J21" s="109" t="s">
        <v>166</v>
      </c>
      <c r="K21" s="109" t="s">
        <v>167</v>
      </c>
      <c r="L21" s="109" t="s">
        <v>168</v>
      </c>
      <c r="M21" s="105">
        <v>1</v>
      </c>
      <c r="N21" s="106" t="s">
        <v>88</v>
      </c>
      <c r="O21" s="106" t="str">
        <f>IF(H21="","",VLOOKUP(H21,'[1]Procedimientos Publicar'!$C$6:$E$85,3,FALSE))</f>
        <v>SECRETARIA GENERAL</v>
      </c>
      <c r="P21" s="107" t="s">
        <v>159</v>
      </c>
      <c r="Q21" s="105"/>
      <c r="R21" s="105"/>
      <c r="S21" s="109"/>
      <c r="T21" s="110">
        <v>1</v>
      </c>
      <c r="U21" s="109" t="s">
        <v>169</v>
      </c>
      <c r="V21" s="111">
        <v>43405</v>
      </c>
      <c r="W21" s="113">
        <v>43830</v>
      </c>
      <c r="X21" s="331">
        <v>44561</v>
      </c>
      <c r="Y21" s="262">
        <v>44286</v>
      </c>
      <c r="Z21" s="341" t="s">
        <v>624</v>
      </c>
      <c r="AA21" s="183">
        <v>1</v>
      </c>
      <c r="AB21" s="342">
        <f t="shared" si="35"/>
        <v>1</v>
      </c>
      <c r="AC21" s="343">
        <f t="shared" si="36"/>
        <v>1</v>
      </c>
      <c r="AD21" s="248" t="str">
        <f t="shared" si="37"/>
        <v>OK</v>
      </c>
      <c r="AE21" s="346" t="s">
        <v>627</v>
      </c>
      <c r="AF21" s="230"/>
      <c r="AG21" s="249" t="str">
        <f t="shared" si="38"/>
        <v>CUMPLIDA</v>
      </c>
      <c r="AH21" s="224"/>
      <c r="AI21" s="224"/>
      <c r="AJ21" s="224"/>
      <c r="AK21" s="257" t="str">
        <f t="shared" si="39"/>
        <v/>
      </c>
      <c r="AL21" s="210" t="str">
        <f t="shared" si="40"/>
        <v/>
      </c>
      <c r="AM21" s="248" t="str">
        <f t="shared" si="41"/>
        <v/>
      </c>
      <c r="AN21" s="224"/>
      <c r="AO21" s="224"/>
      <c r="AP21" s="249" t="str">
        <f t="shared" si="42"/>
        <v>PENDIENTE</v>
      </c>
      <c r="AQ21" s="254"/>
      <c r="AR21" s="225"/>
      <c r="AS21" s="224"/>
      <c r="AT21" s="224"/>
      <c r="AU21" s="224"/>
      <c r="AV21" s="224"/>
      <c r="AW21" s="226"/>
      <c r="AX21" s="224"/>
      <c r="AY21" s="224"/>
      <c r="AZ21" s="254"/>
      <c r="BA21" s="252"/>
      <c r="BB21" s="224"/>
      <c r="BC21" s="255" t="str">
        <f t="shared" si="47"/>
        <v/>
      </c>
      <c r="BD21" s="256" t="str">
        <f t="shared" si="48"/>
        <v/>
      </c>
      <c r="BE21" s="248" t="str">
        <f t="shared" si="49"/>
        <v/>
      </c>
      <c r="BF21" s="251"/>
      <c r="BG21" s="249" t="str">
        <f t="shared" si="50"/>
        <v>PENDIENTE</v>
      </c>
      <c r="BH21" s="250"/>
      <c r="BI21" s="250" t="str">
        <f t="shared" si="51"/>
        <v>CERRADO</v>
      </c>
      <c r="BJ21" s="250" t="str">
        <f t="shared" si="52"/>
        <v>CERRADO</v>
      </c>
    </row>
    <row r="22" spans="1:62" ht="35.1" customHeight="1" x14ac:dyDescent="0.2">
      <c r="A22" s="105"/>
      <c r="B22" s="105"/>
      <c r="C22" s="106" t="s">
        <v>81</v>
      </c>
      <c r="D22" s="105"/>
      <c r="E22" s="521"/>
      <c r="F22" s="105"/>
      <c r="G22" s="105" t="s">
        <v>170</v>
      </c>
      <c r="H22" s="107" t="s">
        <v>154</v>
      </c>
      <c r="I22" s="108" t="s">
        <v>171</v>
      </c>
      <c r="J22" s="109" t="s">
        <v>172</v>
      </c>
      <c r="K22" s="109" t="s">
        <v>173</v>
      </c>
      <c r="L22" s="109" t="s">
        <v>174</v>
      </c>
      <c r="M22" s="105">
        <v>1</v>
      </c>
      <c r="N22" s="106" t="s">
        <v>88</v>
      </c>
      <c r="O22" s="106" t="str">
        <f>IF(H22="","",VLOOKUP(H22,'[1]Procedimientos Publicar'!$C$6:$E$85,3,FALSE))</f>
        <v>SECRETARIA GENERAL</v>
      </c>
      <c r="P22" s="107" t="s">
        <v>159</v>
      </c>
      <c r="Q22" s="105"/>
      <c r="R22" s="105"/>
      <c r="S22" s="109"/>
      <c r="T22" s="110">
        <v>1</v>
      </c>
      <c r="U22" s="105"/>
      <c r="V22" s="111">
        <v>43405</v>
      </c>
      <c r="W22" s="112">
        <v>43951</v>
      </c>
      <c r="X22" s="331" t="s">
        <v>621</v>
      </c>
      <c r="Y22" s="262">
        <v>44286</v>
      </c>
      <c r="Z22" s="341" t="s">
        <v>625</v>
      </c>
      <c r="AA22" s="183">
        <v>0.9</v>
      </c>
      <c r="AB22" s="342">
        <f t="shared" si="35"/>
        <v>0.9</v>
      </c>
      <c r="AC22" s="343">
        <f t="shared" si="36"/>
        <v>0.9</v>
      </c>
      <c r="AD22" s="248" t="str">
        <f t="shared" si="37"/>
        <v>EN TERMINO</v>
      </c>
      <c r="AE22" s="344" t="s">
        <v>628</v>
      </c>
      <c r="AF22" s="230"/>
      <c r="AG22" s="249" t="str">
        <f t="shared" si="38"/>
        <v>PENDIENTE</v>
      </c>
      <c r="AH22" s="413">
        <v>44377</v>
      </c>
      <c r="AI22" s="224" t="s">
        <v>817</v>
      </c>
      <c r="AJ22" s="224">
        <v>1</v>
      </c>
      <c r="AK22" s="257">
        <f t="shared" si="39"/>
        <v>1</v>
      </c>
      <c r="AL22" s="210">
        <f t="shared" si="40"/>
        <v>1</v>
      </c>
      <c r="AM22" s="248" t="str">
        <f t="shared" si="41"/>
        <v>OK</v>
      </c>
      <c r="AN22" s="416" t="s">
        <v>818</v>
      </c>
      <c r="AO22" s="224"/>
      <c r="AP22" s="249" t="str">
        <f t="shared" si="42"/>
        <v>CUMPLIDA</v>
      </c>
      <c r="AQ22" s="254"/>
      <c r="AR22" s="225"/>
      <c r="AS22" s="224"/>
      <c r="AT22" s="224"/>
      <c r="AU22" s="224"/>
      <c r="AV22" s="224"/>
      <c r="AW22" s="226"/>
      <c r="AX22" s="224"/>
      <c r="AY22" s="224"/>
      <c r="AZ22" s="254"/>
      <c r="BA22" s="252"/>
      <c r="BB22" s="224"/>
      <c r="BC22" s="255" t="str">
        <f t="shared" si="47"/>
        <v/>
      </c>
      <c r="BD22" s="256" t="str">
        <f t="shared" si="48"/>
        <v/>
      </c>
      <c r="BE22" s="248" t="str">
        <f t="shared" si="49"/>
        <v/>
      </c>
      <c r="BF22" s="251"/>
      <c r="BG22" s="249" t="str">
        <f t="shared" si="50"/>
        <v>PENDIENTE</v>
      </c>
      <c r="BH22" s="250"/>
      <c r="BI22" s="250" t="str">
        <f t="shared" si="51"/>
        <v>ABIERTO</v>
      </c>
      <c r="BJ22" s="250" t="str">
        <f>IF(AP22="CUMPLIDA","CERRADO","ABIERTO")</f>
        <v>CERRADO</v>
      </c>
    </row>
    <row r="23" spans="1:62" ht="35.1" customHeight="1" x14ac:dyDescent="0.25">
      <c r="A23" s="115"/>
      <c r="B23" s="115"/>
      <c r="C23" s="116" t="s">
        <v>81</v>
      </c>
      <c r="D23" s="115"/>
      <c r="E23" s="522" t="s">
        <v>175</v>
      </c>
      <c r="F23" s="115"/>
      <c r="G23" s="117">
        <v>1</v>
      </c>
      <c r="H23" s="118" t="s">
        <v>176</v>
      </c>
      <c r="I23" s="119" t="s">
        <v>177</v>
      </c>
      <c r="J23" s="515" t="s">
        <v>178</v>
      </c>
      <c r="K23" s="515" t="s">
        <v>179</v>
      </c>
      <c r="L23" s="520" t="s">
        <v>151</v>
      </c>
      <c r="M23" s="120">
        <v>1</v>
      </c>
      <c r="N23" s="116" t="s">
        <v>88</v>
      </c>
      <c r="O23" s="116"/>
      <c r="P23" s="116" t="s">
        <v>180</v>
      </c>
      <c r="Q23" s="121" t="s">
        <v>181</v>
      </c>
      <c r="R23" s="121" t="s">
        <v>182</v>
      </c>
      <c r="S23" s="121"/>
      <c r="T23" s="122">
        <v>1</v>
      </c>
      <c r="U23" s="515" t="s">
        <v>183</v>
      </c>
      <c r="V23" s="513">
        <v>43887</v>
      </c>
      <c r="W23" s="513">
        <v>44196</v>
      </c>
      <c r="X23" s="514">
        <v>44227</v>
      </c>
      <c r="Y23" s="377">
        <v>44286</v>
      </c>
      <c r="Z23" s="506" t="s">
        <v>660</v>
      </c>
      <c r="AA23" s="369"/>
      <c r="AB23" s="370" t="str">
        <f>(IF(AA23="","",IF(OR($M23=0,$M23="",$Y23=""),"",AA23/$M23)))</f>
        <v/>
      </c>
      <c r="AC23" s="57" t="str">
        <f>(IF(OR($T23="",AB23=""),"",IF(OR($T23=0,AB23=0),0,IF((AB23*100%)/$T23&gt;100%,100%,(AB23*100%)/$T23))))</f>
        <v/>
      </c>
      <c r="AD23" s="371" t="str">
        <f>IF(AA23="","",IF(AC23&lt;100%, IF(AC23&lt;25%, "ALERTA","EN TERMINO"), IF(AC23=100%, "OK", "EN TERMINO")))</f>
        <v/>
      </c>
      <c r="AE23" s="372" t="s">
        <v>677</v>
      </c>
      <c r="AF23" s="373" t="s">
        <v>678</v>
      </c>
      <c r="AG23" s="374" t="str">
        <f>IF(AC23=100%,IF(AC23&gt;25%,"CUMPLIDA","PENDIENTE"),IF(AC23&lt;25%,"INCUMPLIDA","PENDIENTE"))</f>
        <v>PENDIENTE</v>
      </c>
      <c r="AH23" s="224" t="s">
        <v>828</v>
      </c>
      <c r="AI23" s="224"/>
      <c r="AJ23" s="224"/>
      <c r="AK23" s="257" t="s">
        <v>1042</v>
      </c>
      <c r="AL23" s="210" t="s">
        <v>1042</v>
      </c>
      <c r="AM23" s="248" t="s">
        <v>1042</v>
      </c>
      <c r="AN23" s="224" t="s">
        <v>677</v>
      </c>
      <c r="AO23" s="224" t="s">
        <v>427</v>
      </c>
      <c r="AP23" s="249" t="str">
        <f t="shared" si="42"/>
        <v>PENDIENTE</v>
      </c>
      <c r="AQ23" s="254">
        <v>44469</v>
      </c>
      <c r="AR23" s="586" t="s">
        <v>1093</v>
      </c>
      <c r="AS23" s="583"/>
      <c r="AT23" s="418" t="str">
        <f t="shared" ref="AT23" si="53">IF(AS23="","",IF(OR($M23=0,$M23="",AQ23=""),"",AS23/$M23))</f>
        <v/>
      </c>
      <c r="AU23" s="419" t="str">
        <f t="shared" ref="AU23" si="54">(IF(OR($T23="",AT23=""),"",IF(OR($T23=0,AT23=0),0,IF((AT23*100%)/$T23&gt;100%,100%,(AT23*100%)/$T23))))</f>
        <v/>
      </c>
      <c r="AV23" s="387" t="str">
        <f t="shared" ref="AV23" si="55">IF(AS23="","",IF(AU23&lt;100%, IF(AU23&lt;50%, "ALERTA","EN TERMINO"), IF(AU23=100%, "OK", "EN TERMINO")))</f>
        <v/>
      </c>
      <c r="AW23" s="586" t="s">
        <v>1094</v>
      </c>
      <c r="AX23" s="583" t="s">
        <v>678</v>
      </c>
      <c r="AY23" s="374" t="str">
        <f t="shared" ref="AY23:AY25" si="56">IF(AU23=100%,IF(AU23&gt;50%,"CUMPLIDA","PENDIENTE"),IF(AU23&lt;50%,"INCUMPLIDA","PENDIENTE"))</f>
        <v>PENDIENTE</v>
      </c>
      <c r="AZ23" s="254"/>
      <c r="BA23" s="252"/>
      <c r="BB23" s="224"/>
      <c r="BC23" s="255" t="str">
        <f t="shared" si="47"/>
        <v/>
      </c>
      <c r="BD23" s="256" t="str">
        <f t="shared" si="48"/>
        <v/>
      </c>
      <c r="BE23" s="248" t="str">
        <f t="shared" si="49"/>
        <v/>
      </c>
      <c r="BF23" s="251"/>
      <c r="BG23" s="249" t="str">
        <f t="shared" si="50"/>
        <v>PENDIENTE</v>
      </c>
      <c r="BH23" s="250"/>
      <c r="BI23" s="250" t="str">
        <f t="shared" si="51"/>
        <v>ABIERTO</v>
      </c>
      <c r="BJ23" s="250" t="str">
        <f t="shared" si="52"/>
        <v>ABIERTO</v>
      </c>
    </row>
    <row r="24" spans="1:62" ht="35.1" customHeight="1" x14ac:dyDescent="0.25">
      <c r="A24" s="115"/>
      <c r="B24" s="115"/>
      <c r="C24" s="116" t="s">
        <v>81</v>
      </c>
      <c r="D24" s="115"/>
      <c r="E24" s="522"/>
      <c r="F24" s="115"/>
      <c r="G24" s="117">
        <v>2</v>
      </c>
      <c r="H24" s="118" t="s">
        <v>176</v>
      </c>
      <c r="I24" s="119" t="s">
        <v>184</v>
      </c>
      <c r="J24" s="515"/>
      <c r="K24" s="515" t="s">
        <v>185</v>
      </c>
      <c r="L24" s="520" t="s">
        <v>186</v>
      </c>
      <c r="M24" s="120">
        <v>1</v>
      </c>
      <c r="N24" s="116" t="s">
        <v>187</v>
      </c>
      <c r="O24" s="116"/>
      <c r="P24" s="116" t="s">
        <v>180</v>
      </c>
      <c r="Q24" s="123" t="s">
        <v>188</v>
      </c>
      <c r="R24" s="121" t="s">
        <v>189</v>
      </c>
      <c r="S24" s="123"/>
      <c r="T24" s="122">
        <v>1</v>
      </c>
      <c r="U24" s="515" t="s">
        <v>190</v>
      </c>
      <c r="V24" s="513">
        <v>43887</v>
      </c>
      <c r="W24" s="513">
        <v>44196</v>
      </c>
      <c r="X24" s="514">
        <v>44196</v>
      </c>
      <c r="Y24" s="377">
        <v>44286</v>
      </c>
      <c r="Z24" s="506"/>
      <c r="AA24" s="369">
        <v>1</v>
      </c>
      <c r="AB24" s="370">
        <f t="shared" ref="AB24:AB86" si="57">(IF(AA24="","",IF(OR($M24=0,$M24="",$Y24=""),"",AA24/$M24)))</f>
        <v>1</v>
      </c>
      <c r="AC24" s="57">
        <f>(IF(OR($T24="",AB24=""),"",IF(OR($T24=0,AB24=0),0,IF((AB24*100%)/$T24&gt;100%,100%,(AB24*100%)/$T24))))</f>
        <v>1</v>
      </c>
      <c r="AD24" s="371" t="str">
        <f>IF(AA24="","",IF(AC24&lt;100%, IF(AC24&lt;25%, "ALERTA","EN TERMINO"), IF(AC24=100%, "OK", "EN TERMINO")))</f>
        <v>OK</v>
      </c>
      <c r="AE24" s="375" t="s">
        <v>679</v>
      </c>
      <c r="AF24" s="373" t="s">
        <v>678</v>
      </c>
      <c r="AG24" s="374" t="str">
        <f t="shared" ref="AG24:AG86" si="58">IF(AC24=100%,IF(AC24&gt;25%,"CUMPLIDA","PENDIENTE"),IF(AC24&lt;25%,"INCUMPLIDA","PENDIENTE"))</f>
        <v>CUMPLIDA</v>
      </c>
      <c r="AH24" s="224" t="s">
        <v>828</v>
      </c>
      <c r="AI24" s="224"/>
      <c r="AJ24" s="224"/>
      <c r="AK24" s="257" t="s">
        <v>1042</v>
      </c>
      <c r="AL24" s="210" t="s">
        <v>1042</v>
      </c>
      <c r="AM24" s="248" t="s">
        <v>1042</v>
      </c>
      <c r="AN24" s="224" t="s">
        <v>1034</v>
      </c>
      <c r="AO24" s="224" t="s">
        <v>427</v>
      </c>
      <c r="AP24" s="249" t="str">
        <f t="shared" si="42"/>
        <v>PENDIENTE</v>
      </c>
      <c r="AQ24" s="254">
        <v>44469</v>
      </c>
      <c r="AR24" s="586" t="s">
        <v>1095</v>
      </c>
      <c r="AS24" s="583">
        <v>1</v>
      </c>
      <c r="AT24" s="418">
        <f t="shared" ref="AT24:AT25" si="59">IF(AS24="","",IF(OR($M24=0,$M24="",AQ24=""),"",AS24/$M24))</f>
        <v>1</v>
      </c>
      <c r="AU24" s="419">
        <f t="shared" ref="AU24:AU25" si="60">(IF(OR($T24="",AT24=""),"",IF(OR($T24=0,AT24=0),0,IF((AT24*100%)/$T24&gt;100%,100%,(AT24*100%)/$T24))))</f>
        <v>1</v>
      </c>
      <c r="AV24" s="387" t="str">
        <f t="shared" ref="AV24:AV25" si="61">IF(AS24="","",IF(AU24&lt;100%, IF(AU24&lt;50%, "ALERTA","EN TERMINO"), IF(AU24=100%, "OK", "EN TERMINO")))</f>
        <v>OK</v>
      </c>
      <c r="AW24" s="586" t="s">
        <v>1096</v>
      </c>
      <c r="AX24" s="583" t="s">
        <v>678</v>
      </c>
      <c r="AY24" s="374" t="str">
        <f t="shared" si="56"/>
        <v>CUMPLIDA</v>
      </c>
      <c r="AZ24" s="254"/>
      <c r="BA24" s="252"/>
      <c r="BB24" s="224"/>
      <c r="BC24" s="255" t="str">
        <f t="shared" si="47"/>
        <v/>
      </c>
      <c r="BD24" s="256" t="str">
        <f t="shared" si="48"/>
        <v/>
      </c>
      <c r="BE24" s="248" t="str">
        <f t="shared" si="49"/>
        <v/>
      </c>
      <c r="BF24" s="251"/>
      <c r="BG24" s="249" t="str">
        <f t="shared" si="50"/>
        <v>PENDIENTE</v>
      </c>
      <c r="BH24" s="250"/>
      <c r="BI24" s="250" t="str">
        <f t="shared" si="51"/>
        <v>CERRADO</v>
      </c>
      <c r="BJ24" s="250" t="str">
        <f t="shared" si="52"/>
        <v>CERRADO</v>
      </c>
    </row>
    <row r="25" spans="1:62" ht="35.1" customHeight="1" x14ac:dyDescent="0.25">
      <c r="A25" s="115"/>
      <c r="B25" s="115"/>
      <c r="C25" s="116" t="s">
        <v>81</v>
      </c>
      <c r="D25" s="115"/>
      <c r="E25" s="522"/>
      <c r="F25" s="115"/>
      <c r="G25" s="117">
        <v>3</v>
      </c>
      <c r="H25" s="118" t="s">
        <v>176</v>
      </c>
      <c r="I25" s="119" t="s">
        <v>191</v>
      </c>
      <c r="J25" s="515"/>
      <c r="K25" s="515" t="s">
        <v>192</v>
      </c>
      <c r="L25" s="520" t="s">
        <v>193</v>
      </c>
      <c r="M25" s="120">
        <v>1</v>
      </c>
      <c r="N25" s="116" t="s">
        <v>192</v>
      </c>
      <c r="O25" s="116"/>
      <c r="P25" s="116" t="s">
        <v>180</v>
      </c>
      <c r="Q25" s="123" t="s">
        <v>188</v>
      </c>
      <c r="R25" s="121" t="s">
        <v>189</v>
      </c>
      <c r="S25" s="123"/>
      <c r="T25" s="122">
        <v>1</v>
      </c>
      <c r="U25" s="515" t="s">
        <v>194</v>
      </c>
      <c r="V25" s="513">
        <v>43887</v>
      </c>
      <c r="W25" s="513">
        <v>44196</v>
      </c>
      <c r="X25" s="514">
        <v>44196</v>
      </c>
      <c r="Y25" s="377">
        <v>44286</v>
      </c>
      <c r="Z25" s="506"/>
      <c r="AA25" s="369"/>
      <c r="AB25" s="370" t="str">
        <f t="shared" si="57"/>
        <v/>
      </c>
      <c r="AC25" s="57" t="str">
        <f t="shared" ref="AC25:AC87" si="62">(IF(OR($T25="",AB25=""),"",IF(OR($T25=0,AB25=0),0,IF((AB25*100%)/$T25&gt;100%,100%,(AB25*100%)/$T25))))</f>
        <v/>
      </c>
      <c r="AD25" s="371" t="str">
        <f t="shared" ref="AD25:AD87" si="63">IF(AA25="","",IF(AC25&lt;100%, IF(AC25&lt;25%, "ALERTA","EN TERMINO"), IF(AC25=100%, "OK", "EN TERMINO")))</f>
        <v/>
      </c>
      <c r="AE25" s="372" t="s">
        <v>680</v>
      </c>
      <c r="AF25" s="373" t="s">
        <v>678</v>
      </c>
      <c r="AG25" s="374" t="str">
        <f t="shared" si="58"/>
        <v>PENDIENTE</v>
      </c>
      <c r="AH25" s="224" t="s">
        <v>828</v>
      </c>
      <c r="AI25" s="224"/>
      <c r="AJ25" s="224"/>
      <c r="AK25" s="257" t="s">
        <v>1042</v>
      </c>
      <c r="AL25" s="210" t="s">
        <v>1042</v>
      </c>
      <c r="AM25" s="248" t="s">
        <v>1042</v>
      </c>
      <c r="AN25" s="224" t="s">
        <v>680</v>
      </c>
      <c r="AO25" s="224" t="s">
        <v>427</v>
      </c>
      <c r="AP25" s="249" t="str">
        <f t="shared" si="42"/>
        <v>PENDIENTE</v>
      </c>
      <c r="AQ25" s="254">
        <v>44469</v>
      </c>
      <c r="AR25" s="586" t="s">
        <v>1097</v>
      </c>
      <c r="AS25" s="583"/>
      <c r="AT25" s="418" t="str">
        <f t="shared" si="59"/>
        <v/>
      </c>
      <c r="AU25" s="419" t="str">
        <f t="shared" si="60"/>
        <v/>
      </c>
      <c r="AV25" s="387" t="str">
        <f t="shared" si="61"/>
        <v/>
      </c>
      <c r="AW25" s="586" t="s">
        <v>1098</v>
      </c>
      <c r="AX25" s="583" t="s">
        <v>678</v>
      </c>
      <c r="AY25" s="374" t="str">
        <f t="shared" si="56"/>
        <v>PENDIENTE</v>
      </c>
      <c r="AZ25" s="254"/>
      <c r="BA25" s="252"/>
      <c r="BB25" s="224"/>
      <c r="BC25" s="255" t="str">
        <f t="shared" si="47"/>
        <v/>
      </c>
      <c r="BD25" s="256" t="str">
        <f t="shared" si="48"/>
        <v/>
      </c>
      <c r="BE25" s="248" t="str">
        <f t="shared" si="49"/>
        <v/>
      </c>
      <c r="BF25" s="251"/>
      <c r="BG25" s="249" t="str">
        <f t="shared" si="50"/>
        <v>PENDIENTE</v>
      </c>
      <c r="BH25" s="250"/>
      <c r="BI25" s="250" t="str">
        <f t="shared" si="51"/>
        <v>ABIERTO</v>
      </c>
      <c r="BJ25" s="250" t="str">
        <f t="shared" si="52"/>
        <v>ABIERTO</v>
      </c>
    </row>
    <row r="26" spans="1:62" ht="35.1" customHeight="1" x14ac:dyDescent="0.2">
      <c r="A26" s="115"/>
      <c r="B26" s="115"/>
      <c r="C26" s="116" t="s">
        <v>81</v>
      </c>
      <c r="D26" s="115"/>
      <c r="E26" s="522"/>
      <c r="F26" s="115"/>
      <c r="G26" s="117">
        <v>4</v>
      </c>
      <c r="H26" s="118" t="s">
        <v>176</v>
      </c>
      <c r="I26" s="119" t="s">
        <v>195</v>
      </c>
      <c r="J26" s="515"/>
      <c r="K26" s="515" t="s">
        <v>196</v>
      </c>
      <c r="L26" s="520" t="s">
        <v>186</v>
      </c>
      <c r="M26" s="120">
        <v>1</v>
      </c>
      <c r="N26" s="116" t="s">
        <v>187</v>
      </c>
      <c r="O26" s="116"/>
      <c r="P26" s="116" t="s">
        <v>180</v>
      </c>
      <c r="Q26" s="121" t="s">
        <v>197</v>
      </c>
      <c r="R26" s="121" t="s">
        <v>198</v>
      </c>
      <c r="S26" s="121"/>
      <c r="T26" s="122">
        <v>1</v>
      </c>
      <c r="U26" s="515" t="s">
        <v>190</v>
      </c>
      <c r="V26" s="513">
        <v>43887</v>
      </c>
      <c r="W26" s="513">
        <v>44196</v>
      </c>
      <c r="X26" s="514">
        <v>44196</v>
      </c>
      <c r="Y26" s="377">
        <v>44286</v>
      </c>
      <c r="Z26" s="506"/>
      <c r="AA26" s="369">
        <v>1</v>
      </c>
      <c r="AB26" s="370">
        <f t="shared" si="57"/>
        <v>1</v>
      </c>
      <c r="AC26" s="57">
        <f t="shared" si="62"/>
        <v>1</v>
      </c>
      <c r="AD26" s="371" t="str">
        <f t="shared" si="63"/>
        <v>OK</v>
      </c>
      <c r="AE26" s="375" t="s">
        <v>681</v>
      </c>
      <c r="AF26" s="373" t="s">
        <v>678</v>
      </c>
      <c r="AG26" s="374" t="str">
        <f t="shared" si="58"/>
        <v>CUMPLIDA</v>
      </c>
      <c r="AH26" s="224" t="s">
        <v>828</v>
      </c>
      <c r="AI26" s="224"/>
      <c r="AJ26" s="224">
        <v>1</v>
      </c>
      <c r="AK26" s="257">
        <v>1</v>
      </c>
      <c r="AL26" s="210">
        <v>1</v>
      </c>
      <c r="AM26" s="248" t="s">
        <v>1043</v>
      </c>
      <c r="AN26" s="224" t="s">
        <v>681</v>
      </c>
      <c r="AO26" s="224" t="s">
        <v>1035</v>
      </c>
      <c r="AP26" s="249" t="str">
        <f t="shared" si="42"/>
        <v>CUMPLIDA</v>
      </c>
      <c r="AQ26" s="254"/>
      <c r="AR26" s="225"/>
      <c r="AS26" s="224"/>
      <c r="AT26" s="224"/>
      <c r="AU26" s="224"/>
      <c r="AV26" s="224"/>
      <c r="AW26" s="226"/>
      <c r="AX26" s="224"/>
      <c r="AY26" s="224"/>
      <c r="AZ26" s="254"/>
      <c r="BA26" s="252"/>
      <c r="BB26" s="224"/>
      <c r="BC26" s="255" t="str">
        <f t="shared" si="47"/>
        <v/>
      </c>
      <c r="BD26" s="256" t="str">
        <f t="shared" si="48"/>
        <v/>
      </c>
      <c r="BE26" s="248" t="str">
        <f t="shared" si="49"/>
        <v/>
      </c>
      <c r="BF26" s="251"/>
      <c r="BG26" s="249" t="str">
        <f t="shared" si="50"/>
        <v>PENDIENTE</v>
      </c>
      <c r="BH26" s="250"/>
      <c r="BI26" s="250" t="str">
        <f t="shared" si="51"/>
        <v>CERRADO</v>
      </c>
      <c r="BJ26" s="250" t="str">
        <f t="shared" si="52"/>
        <v>CERRADO</v>
      </c>
    </row>
    <row r="27" spans="1:62" ht="35.1" customHeight="1" x14ac:dyDescent="0.2">
      <c r="A27" s="115"/>
      <c r="B27" s="115"/>
      <c r="C27" s="116" t="s">
        <v>81</v>
      </c>
      <c r="D27" s="115"/>
      <c r="E27" s="522"/>
      <c r="F27" s="115"/>
      <c r="G27" s="117">
        <v>5</v>
      </c>
      <c r="H27" s="118" t="s">
        <v>176</v>
      </c>
      <c r="I27" s="119" t="s">
        <v>199</v>
      </c>
      <c r="J27" s="515"/>
      <c r="K27" s="515" t="s">
        <v>187</v>
      </c>
      <c r="L27" s="520" t="s">
        <v>186</v>
      </c>
      <c r="M27" s="120">
        <v>1</v>
      </c>
      <c r="N27" s="116" t="s">
        <v>187</v>
      </c>
      <c r="O27" s="116"/>
      <c r="P27" s="116" t="s">
        <v>180</v>
      </c>
      <c r="Q27" s="121" t="s">
        <v>200</v>
      </c>
      <c r="R27" s="121" t="s">
        <v>201</v>
      </c>
      <c r="S27" s="123"/>
      <c r="T27" s="122">
        <v>1</v>
      </c>
      <c r="U27" s="515" t="s">
        <v>190</v>
      </c>
      <c r="V27" s="513">
        <v>43887</v>
      </c>
      <c r="W27" s="513">
        <v>44196</v>
      </c>
      <c r="X27" s="514">
        <v>44196</v>
      </c>
      <c r="Y27" s="377">
        <v>44286</v>
      </c>
      <c r="Z27" s="506"/>
      <c r="AA27" s="369">
        <v>1</v>
      </c>
      <c r="AB27" s="370">
        <f t="shared" si="57"/>
        <v>1</v>
      </c>
      <c r="AC27" s="57">
        <f t="shared" si="62"/>
        <v>1</v>
      </c>
      <c r="AD27" s="371" t="str">
        <f t="shared" si="63"/>
        <v>OK</v>
      </c>
      <c r="AE27" s="375" t="s">
        <v>682</v>
      </c>
      <c r="AF27" s="373" t="s">
        <v>678</v>
      </c>
      <c r="AG27" s="374" t="str">
        <f t="shared" si="58"/>
        <v>CUMPLIDA</v>
      </c>
      <c r="AH27" s="224" t="s">
        <v>828</v>
      </c>
      <c r="AI27" s="224"/>
      <c r="AJ27" s="224">
        <v>1</v>
      </c>
      <c r="AK27" s="257">
        <v>1</v>
      </c>
      <c r="AL27" s="210">
        <v>1</v>
      </c>
      <c r="AM27" s="248" t="s">
        <v>1043</v>
      </c>
      <c r="AN27" s="224" t="s">
        <v>682</v>
      </c>
      <c r="AO27" s="224" t="s">
        <v>1035</v>
      </c>
      <c r="AP27" s="249" t="str">
        <f t="shared" si="42"/>
        <v>CUMPLIDA</v>
      </c>
      <c r="AQ27" s="254"/>
      <c r="AR27" s="225"/>
      <c r="AS27" s="224"/>
      <c r="AT27" s="224"/>
      <c r="AU27" s="224"/>
      <c r="AV27" s="224"/>
      <c r="AW27" s="226"/>
      <c r="AX27" s="224"/>
      <c r="AY27" s="224"/>
      <c r="AZ27" s="254"/>
      <c r="BA27" s="252"/>
      <c r="BB27" s="224"/>
      <c r="BC27" s="255" t="str">
        <f t="shared" si="47"/>
        <v/>
      </c>
      <c r="BD27" s="256" t="str">
        <f t="shared" si="48"/>
        <v/>
      </c>
      <c r="BE27" s="248" t="str">
        <f t="shared" si="49"/>
        <v/>
      </c>
      <c r="BF27" s="251"/>
      <c r="BG27" s="249" t="str">
        <f t="shared" si="50"/>
        <v>PENDIENTE</v>
      </c>
      <c r="BH27" s="250"/>
      <c r="BI27" s="250" t="str">
        <f t="shared" si="51"/>
        <v>CERRADO</v>
      </c>
      <c r="BJ27" s="250" t="str">
        <f t="shared" si="52"/>
        <v>CERRADO</v>
      </c>
    </row>
    <row r="28" spans="1:62" ht="35.1" customHeight="1" x14ac:dyDescent="0.2">
      <c r="A28" s="115"/>
      <c r="B28" s="115"/>
      <c r="C28" s="116" t="s">
        <v>81</v>
      </c>
      <c r="D28" s="115"/>
      <c r="E28" s="522"/>
      <c r="F28" s="115"/>
      <c r="G28" s="117">
        <v>6</v>
      </c>
      <c r="H28" s="118" t="s">
        <v>176</v>
      </c>
      <c r="I28" s="119" t="s">
        <v>202</v>
      </c>
      <c r="J28" s="123" t="s">
        <v>203</v>
      </c>
      <c r="K28" s="123" t="s">
        <v>204</v>
      </c>
      <c r="L28" s="123" t="s">
        <v>186</v>
      </c>
      <c r="M28" s="124">
        <v>1</v>
      </c>
      <c r="N28" s="116" t="s">
        <v>88</v>
      </c>
      <c r="O28" s="116"/>
      <c r="P28" s="116" t="s">
        <v>180</v>
      </c>
      <c r="Q28" s="125"/>
      <c r="R28" s="125"/>
      <c r="S28" s="125"/>
      <c r="T28" s="122">
        <v>1</v>
      </c>
      <c r="U28" s="123" t="s">
        <v>190</v>
      </c>
      <c r="V28" s="137">
        <v>43887</v>
      </c>
      <c r="W28" s="137">
        <v>44196</v>
      </c>
      <c r="X28" s="40">
        <v>44227</v>
      </c>
      <c r="Y28" s="377">
        <v>44286</v>
      </c>
      <c r="Z28" s="224" t="s">
        <v>661</v>
      </c>
      <c r="AA28" s="369">
        <v>1</v>
      </c>
      <c r="AB28" s="370">
        <f t="shared" si="57"/>
        <v>1</v>
      </c>
      <c r="AC28" s="57">
        <f t="shared" si="62"/>
        <v>1</v>
      </c>
      <c r="AD28" s="371" t="str">
        <f t="shared" si="63"/>
        <v>OK</v>
      </c>
      <c r="AE28" s="375" t="s">
        <v>680</v>
      </c>
      <c r="AF28" s="373" t="s">
        <v>678</v>
      </c>
      <c r="AG28" s="374" t="str">
        <f t="shared" si="58"/>
        <v>CUMPLIDA</v>
      </c>
      <c r="AH28" s="224" t="s">
        <v>828</v>
      </c>
      <c r="AI28" s="224"/>
      <c r="AJ28" s="224">
        <v>1</v>
      </c>
      <c r="AK28" s="257">
        <v>1</v>
      </c>
      <c r="AL28" s="210">
        <v>1</v>
      </c>
      <c r="AM28" s="248" t="s">
        <v>1043</v>
      </c>
      <c r="AN28" s="224" t="s">
        <v>683</v>
      </c>
      <c r="AO28" s="224" t="s">
        <v>1035</v>
      </c>
      <c r="AP28" s="249" t="str">
        <f t="shared" si="42"/>
        <v>CUMPLIDA</v>
      </c>
      <c r="AQ28" s="254"/>
      <c r="AR28" s="225"/>
      <c r="AS28" s="224"/>
      <c r="AT28" s="224"/>
      <c r="AU28" s="224"/>
      <c r="AV28" s="224"/>
      <c r="AW28" s="226"/>
      <c r="AX28" s="224"/>
      <c r="AY28" s="224"/>
      <c r="AZ28" s="254"/>
      <c r="BA28" s="252"/>
      <c r="BB28" s="224"/>
      <c r="BC28" s="255" t="str">
        <f t="shared" si="47"/>
        <v/>
      </c>
      <c r="BD28" s="256" t="str">
        <f t="shared" si="48"/>
        <v/>
      </c>
      <c r="BE28" s="248" t="str">
        <f t="shared" si="49"/>
        <v/>
      </c>
      <c r="BF28" s="251"/>
      <c r="BG28" s="249" t="str">
        <f t="shared" si="50"/>
        <v>PENDIENTE</v>
      </c>
      <c r="BH28" s="250"/>
      <c r="BI28" s="250" t="str">
        <f t="shared" si="51"/>
        <v>CERRADO</v>
      </c>
      <c r="BJ28" s="250" t="str">
        <f t="shared" si="52"/>
        <v>CERRADO</v>
      </c>
    </row>
    <row r="29" spans="1:62" ht="35.1" customHeight="1" x14ac:dyDescent="0.2">
      <c r="A29" s="115"/>
      <c r="B29" s="115"/>
      <c r="C29" s="116" t="s">
        <v>81</v>
      </c>
      <c r="D29" s="115"/>
      <c r="E29" s="522"/>
      <c r="F29" s="115"/>
      <c r="G29" s="117">
        <v>7</v>
      </c>
      <c r="H29" s="118" t="s">
        <v>176</v>
      </c>
      <c r="I29" s="119" t="s">
        <v>205</v>
      </c>
      <c r="J29" s="515" t="s">
        <v>206</v>
      </c>
      <c r="K29" s="515" t="s">
        <v>207</v>
      </c>
      <c r="L29" s="515" t="s">
        <v>186</v>
      </c>
      <c r="M29" s="126">
        <v>1</v>
      </c>
      <c r="N29" s="116" t="s">
        <v>208</v>
      </c>
      <c r="O29" s="116"/>
      <c r="P29" s="116" t="s">
        <v>180</v>
      </c>
      <c r="Q29" s="123" t="s">
        <v>188</v>
      </c>
      <c r="R29" s="121" t="s">
        <v>189</v>
      </c>
      <c r="S29" s="123"/>
      <c r="T29" s="122">
        <v>1</v>
      </c>
      <c r="U29" s="515" t="s">
        <v>209</v>
      </c>
      <c r="V29" s="513">
        <v>43834</v>
      </c>
      <c r="W29" s="513">
        <v>44196</v>
      </c>
      <c r="X29" s="514">
        <v>44227</v>
      </c>
      <c r="Y29" s="377">
        <v>44286</v>
      </c>
      <c r="Z29" s="506" t="s">
        <v>662</v>
      </c>
      <c r="AA29" s="369">
        <v>1</v>
      </c>
      <c r="AB29" s="370">
        <f t="shared" si="57"/>
        <v>1</v>
      </c>
      <c r="AC29" s="57">
        <f t="shared" si="62"/>
        <v>1</v>
      </c>
      <c r="AD29" s="371" t="str">
        <f t="shared" si="63"/>
        <v>OK</v>
      </c>
      <c r="AE29" s="375" t="s">
        <v>681</v>
      </c>
      <c r="AF29" s="373" t="s">
        <v>678</v>
      </c>
      <c r="AG29" s="374" t="str">
        <f t="shared" si="58"/>
        <v>CUMPLIDA</v>
      </c>
      <c r="AH29" s="224" t="s">
        <v>828</v>
      </c>
      <c r="AI29" s="224"/>
      <c r="AJ29" s="224">
        <v>1</v>
      </c>
      <c r="AK29" s="257">
        <v>1</v>
      </c>
      <c r="AL29" s="210">
        <v>1</v>
      </c>
      <c r="AM29" s="248" t="s">
        <v>1043</v>
      </c>
      <c r="AN29" s="224" t="s">
        <v>684</v>
      </c>
      <c r="AO29" s="224" t="s">
        <v>1035</v>
      </c>
      <c r="AP29" s="249" t="str">
        <f t="shared" si="42"/>
        <v>CUMPLIDA</v>
      </c>
      <c r="AQ29" s="254"/>
      <c r="AR29" s="225"/>
      <c r="AS29" s="224"/>
      <c r="AT29" s="224"/>
      <c r="AU29" s="224"/>
      <c r="AV29" s="224"/>
      <c r="AW29" s="226"/>
      <c r="AX29" s="224"/>
      <c r="AY29" s="224"/>
      <c r="AZ29" s="254"/>
      <c r="BA29" s="252"/>
      <c r="BB29" s="224"/>
      <c r="BC29" s="255" t="str">
        <f t="shared" si="47"/>
        <v/>
      </c>
      <c r="BD29" s="256" t="str">
        <f t="shared" si="48"/>
        <v/>
      </c>
      <c r="BE29" s="248" t="str">
        <f t="shared" si="49"/>
        <v/>
      </c>
      <c r="BF29" s="251"/>
      <c r="BG29" s="249" t="str">
        <f t="shared" si="50"/>
        <v>PENDIENTE</v>
      </c>
      <c r="BH29" s="250"/>
      <c r="BI29" s="250" t="str">
        <f t="shared" si="51"/>
        <v>CERRADO</v>
      </c>
      <c r="BJ29" s="250" t="str">
        <f t="shared" si="52"/>
        <v>CERRADO</v>
      </c>
    </row>
    <row r="30" spans="1:62" ht="35.1" customHeight="1" x14ac:dyDescent="0.2">
      <c r="A30" s="115"/>
      <c r="B30" s="115"/>
      <c r="C30" s="116" t="s">
        <v>81</v>
      </c>
      <c r="D30" s="115"/>
      <c r="E30" s="522"/>
      <c r="F30" s="115"/>
      <c r="G30" s="117">
        <v>8</v>
      </c>
      <c r="H30" s="118" t="s">
        <v>176</v>
      </c>
      <c r="I30" s="119" t="s">
        <v>210</v>
      </c>
      <c r="J30" s="515"/>
      <c r="K30" s="515"/>
      <c r="L30" s="515" t="s">
        <v>211</v>
      </c>
      <c r="M30" s="126">
        <v>1</v>
      </c>
      <c r="N30" s="116" t="s">
        <v>88</v>
      </c>
      <c r="O30" s="116"/>
      <c r="P30" s="116" t="s">
        <v>180</v>
      </c>
      <c r="Q30" s="123" t="s">
        <v>188</v>
      </c>
      <c r="R30" s="121" t="s">
        <v>189</v>
      </c>
      <c r="S30" s="123"/>
      <c r="T30" s="122">
        <v>1</v>
      </c>
      <c r="U30" s="515"/>
      <c r="V30" s="513">
        <v>43983</v>
      </c>
      <c r="W30" s="513">
        <v>44196</v>
      </c>
      <c r="X30" s="514">
        <v>44196</v>
      </c>
      <c r="Y30" s="377">
        <v>44286</v>
      </c>
      <c r="Z30" s="506"/>
      <c r="AA30" s="369">
        <v>1</v>
      </c>
      <c r="AB30" s="370">
        <f t="shared" si="57"/>
        <v>1</v>
      </c>
      <c r="AC30" s="57">
        <f t="shared" si="62"/>
        <v>1</v>
      </c>
      <c r="AD30" s="371" t="str">
        <f t="shared" si="63"/>
        <v>OK</v>
      </c>
      <c r="AE30" s="375" t="s">
        <v>682</v>
      </c>
      <c r="AF30" s="373" t="s">
        <v>678</v>
      </c>
      <c r="AG30" s="374" t="str">
        <f t="shared" si="58"/>
        <v>CUMPLIDA</v>
      </c>
      <c r="AH30" s="224" t="s">
        <v>828</v>
      </c>
      <c r="AI30" s="224"/>
      <c r="AJ30" s="224">
        <v>1</v>
      </c>
      <c r="AK30" s="257">
        <v>1</v>
      </c>
      <c r="AL30" s="210">
        <v>1</v>
      </c>
      <c r="AM30" s="248" t="s">
        <v>1043</v>
      </c>
      <c r="AN30" s="224" t="s">
        <v>684</v>
      </c>
      <c r="AO30" s="224" t="s">
        <v>1035</v>
      </c>
      <c r="AP30" s="249" t="str">
        <f t="shared" si="42"/>
        <v>CUMPLIDA</v>
      </c>
      <c r="AQ30" s="254"/>
      <c r="AR30" s="225"/>
      <c r="AS30" s="224"/>
      <c r="AT30" s="224"/>
      <c r="AU30" s="224"/>
      <c r="AV30" s="224"/>
      <c r="AW30" s="226"/>
      <c r="AX30" s="224"/>
      <c r="AY30" s="224"/>
      <c r="AZ30" s="254"/>
      <c r="BA30" s="252"/>
      <c r="BB30" s="224"/>
      <c r="BC30" s="255" t="str">
        <f t="shared" si="47"/>
        <v/>
      </c>
      <c r="BD30" s="256" t="str">
        <f t="shared" si="48"/>
        <v/>
      </c>
      <c r="BE30" s="248" t="str">
        <f t="shared" si="49"/>
        <v/>
      </c>
      <c r="BF30" s="251"/>
      <c r="BG30" s="249" t="str">
        <f t="shared" si="50"/>
        <v>PENDIENTE</v>
      </c>
      <c r="BH30" s="250"/>
      <c r="BI30" s="250" t="str">
        <f t="shared" si="51"/>
        <v>CERRADO</v>
      </c>
      <c r="BJ30" s="250" t="str">
        <f t="shared" si="52"/>
        <v>CERRADO</v>
      </c>
    </row>
    <row r="31" spans="1:62" ht="35.1" customHeight="1" x14ac:dyDescent="0.2">
      <c r="A31" s="115"/>
      <c r="B31" s="115"/>
      <c r="C31" s="116" t="s">
        <v>81</v>
      </c>
      <c r="D31" s="115"/>
      <c r="E31" s="522"/>
      <c r="F31" s="115"/>
      <c r="G31" s="117">
        <v>9</v>
      </c>
      <c r="H31" s="118" t="s">
        <v>176</v>
      </c>
      <c r="I31" s="119" t="s">
        <v>212</v>
      </c>
      <c r="J31" s="515"/>
      <c r="K31" s="515"/>
      <c r="L31" s="515" t="s">
        <v>186</v>
      </c>
      <c r="M31" s="126">
        <v>1</v>
      </c>
      <c r="N31" s="116" t="s">
        <v>88</v>
      </c>
      <c r="O31" s="116"/>
      <c r="P31" s="116" t="s">
        <v>180</v>
      </c>
      <c r="Q31" s="123" t="s">
        <v>188</v>
      </c>
      <c r="R31" s="121" t="s">
        <v>189</v>
      </c>
      <c r="S31" s="123"/>
      <c r="T31" s="122">
        <v>1</v>
      </c>
      <c r="U31" s="515" t="s">
        <v>213</v>
      </c>
      <c r="V31" s="513">
        <v>43983</v>
      </c>
      <c r="W31" s="513">
        <v>44196</v>
      </c>
      <c r="X31" s="514">
        <v>44196</v>
      </c>
      <c r="Y31" s="377">
        <v>44286</v>
      </c>
      <c r="Z31" s="506"/>
      <c r="AA31" s="369">
        <v>1</v>
      </c>
      <c r="AB31" s="370">
        <f t="shared" si="57"/>
        <v>1</v>
      </c>
      <c r="AC31" s="57">
        <f t="shared" si="62"/>
        <v>1</v>
      </c>
      <c r="AD31" s="371" t="str">
        <f t="shared" si="63"/>
        <v>OK</v>
      </c>
      <c r="AE31" s="375" t="s">
        <v>683</v>
      </c>
      <c r="AF31" s="373" t="s">
        <v>678</v>
      </c>
      <c r="AG31" s="374" t="str">
        <f t="shared" si="58"/>
        <v>CUMPLIDA</v>
      </c>
      <c r="AH31" s="224" t="s">
        <v>828</v>
      </c>
      <c r="AI31" s="224"/>
      <c r="AJ31" s="224">
        <v>1</v>
      </c>
      <c r="AK31" s="257">
        <v>1</v>
      </c>
      <c r="AL31" s="210">
        <v>1</v>
      </c>
      <c r="AM31" s="248" t="s">
        <v>1043</v>
      </c>
      <c r="AN31" s="224" t="s">
        <v>684</v>
      </c>
      <c r="AO31" s="224" t="s">
        <v>1035</v>
      </c>
      <c r="AP31" s="249" t="str">
        <f t="shared" si="42"/>
        <v>CUMPLIDA</v>
      </c>
      <c r="AQ31" s="254"/>
      <c r="AR31" s="225"/>
      <c r="AS31" s="224"/>
      <c r="AT31" s="224"/>
      <c r="AU31" s="224"/>
      <c r="AV31" s="224"/>
      <c r="AW31" s="226"/>
      <c r="AX31" s="224"/>
      <c r="AY31" s="224"/>
      <c r="AZ31" s="254"/>
      <c r="BA31" s="252"/>
      <c r="BB31" s="224"/>
      <c r="BC31" s="255" t="str">
        <f t="shared" si="47"/>
        <v/>
      </c>
      <c r="BD31" s="256" t="str">
        <f t="shared" si="48"/>
        <v/>
      </c>
      <c r="BE31" s="248" t="str">
        <f t="shared" si="49"/>
        <v/>
      </c>
      <c r="BF31" s="251"/>
      <c r="BG31" s="249" t="str">
        <f t="shared" si="50"/>
        <v>PENDIENTE</v>
      </c>
      <c r="BH31" s="250"/>
      <c r="BI31" s="250" t="str">
        <f t="shared" si="51"/>
        <v>CERRADO</v>
      </c>
      <c r="BJ31" s="250" t="str">
        <f t="shared" si="52"/>
        <v>CERRADO</v>
      </c>
    </row>
    <row r="32" spans="1:62" ht="35.1" customHeight="1" x14ac:dyDescent="0.25">
      <c r="A32" s="115"/>
      <c r="B32" s="115"/>
      <c r="C32" s="116" t="s">
        <v>81</v>
      </c>
      <c r="D32" s="115"/>
      <c r="E32" s="522"/>
      <c r="F32" s="115"/>
      <c r="G32" s="117">
        <v>10</v>
      </c>
      <c r="H32" s="118" t="s">
        <v>176</v>
      </c>
      <c r="I32" s="119" t="s">
        <v>214</v>
      </c>
      <c r="J32" s="515"/>
      <c r="K32" s="515"/>
      <c r="L32" s="515"/>
      <c r="M32" s="126">
        <v>1</v>
      </c>
      <c r="N32" s="116" t="s">
        <v>88</v>
      </c>
      <c r="O32" s="116"/>
      <c r="P32" s="116" t="s">
        <v>180</v>
      </c>
      <c r="Q32" s="127"/>
      <c r="R32" s="127"/>
      <c r="S32" s="127"/>
      <c r="T32" s="122">
        <v>1</v>
      </c>
      <c r="U32" s="515"/>
      <c r="V32" s="513"/>
      <c r="W32" s="513">
        <v>44196</v>
      </c>
      <c r="X32" s="514">
        <v>44196</v>
      </c>
      <c r="Y32" s="377">
        <v>44286</v>
      </c>
      <c r="Z32" s="506"/>
      <c r="AA32" s="369"/>
      <c r="AB32" s="370" t="str">
        <f t="shared" si="57"/>
        <v/>
      </c>
      <c r="AC32" s="57" t="str">
        <f t="shared" si="62"/>
        <v/>
      </c>
      <c r="AD32" s="371" t="str">
        <f t="shared" si="63"/>
        <v/>
      </c>
      <c r="AE32" s="376" t="s">
        <v>684</v>
      </c>
      <c r="AF32" s="373" t="s">
        <v>678</v>
      </c>
      <c r="AG32" s="374" t="str">
        <f t="shared" si="58"/>
        <v>PENDIENTE</v>
      </c>
      <c r="AH32" s="224" t="s">
        <v>828</v>
      </c>
      <c r="AI32" s="224"/>
      <c r="AJ32" s="224"/>
      <c r="AK32" s="257" t="s">
        <v>1042</v>
      </c>
      <c r="AL32" s="210" t="s">
        <v>1042</v>
      </c>
      <c r="AM32" s="248" t="s">
        <v>1042</v>
      </c>
      <c r="AN32" s="224" t="s">
        <v>684</v>
      </c>
      <c r="AO32" s="224" t="s">
        <v>427</v>
      </c>
      <c r="AP32" s="249" t="str">
        <f t="shared" si="42"/>
        <v>PENDIENTE</v>
      </c>
      <c r="AQ32" s="587">
        <v>44469</v>
      </c>
      <c r="AR32" s="588" t="s">
        <v>1099</v>
      </c>
      <c r="AS32" s="589"/>
      <c r="AT32" s="589"/>
      <c r="AU32" s="589"/>
      <c r="AV32" s="589"/>
      <c r="AW32" s="588" t="s">
        <v>1100</v>
      </c>
      <c r="AX32" s="589" t="s">
        <v>678</v>
      </c>
      <c r="AY32" s="589" t="s">
        <v>427</v>
      </c>
      <c r="AZ32" s="254"/>
      <c r="BA32" s="252"/>
      <c r="BB32" s="224"/>
      <c r="BC32" s="255" t="str">
        <f t="shared" si="47"/>
        <v/>
      </c>
      <c r="BD32" s="256" t="str">
        <f t="shared" si="48"/>
        <v/>
      </c>
      <c r="BE32" s="248" t="str">
        <f t="shared" si="49"/>
        <v/>
      </c>
      <c r="BF32" s="251"/>
      <c r="BG32" s="249" t="str">
        <f t="shared" si="50"/>
        <v>PENDIENTE</v>
      </c>
      <c r="BH32" s="250"/>
      <c r="BI32" s="250" t="str">
        <f t="shared" si="51"/>
        <v>ABIERTO</v>
      </c>
      <c r="BJ32" s="250" t="str">
        <f t="shared" si="52"/>
        <v>ABIERTO</v>
      </c>
    </row>
    <row r="33" spans="1:62" ht="35.1" customHeight="1" x14ac:dyDescent="0.2">
      <c r="A33" s="115"/>
      <c r="B33" s="115"/>
      <c r="C33" s="116" t="s">
        <v>81</v>
      </c>
      <c r="D33" s="115"/>
      <c r="E33" s="522"/>
      <c r="F33" s="115"/>
      <c r="G33" s="117">
        <v>11</v>
      </c>
      <c r="H33" s="118" t="s">
        <v>176</v>
      </c>
      <c r="I33" s="119" t="s">
        <v>215</v>
      </c>
      <c r="J33" s="123" t="s">
        <v>216</v>
      </c>
      <c r="K33" s="123" t="s">
        <v>217</v>
      </c>
      <c r="L33" s="123" t="s">
        <v>186</v>
      </c>
      <c r="M33" s="124">
        <v>1</v>
      </c>
      <c r="N33" s="116" t="s">
        <v>208</v>
      </c>
      <c r="O33" s="116"/>
      <c r="P33" s="116" t="s">
        <v>180</v>
      </c>
      <c r="Q33" s="123" t="s">
        <v>188</v>
      </c>
      <c r="R33" s="121" t="s">
        <v>189</v>
      </c>
      <c r="S33" s="123"/>
      <c r="T33" s="122">
        <v>1</v>
      </c>
      <c r="U33" s="123" t="s">
        <v>218</v>
      </c>
      <c r="V33" s="137">
        <v>43834</v>
      </c>
      <c r="W33" s="137">
        <v>44196</v>
      </c>
      <c r="X33" s="40">
        <v>44227</v>
      </c>
      <c r="Y33" s="377">
        <v>44286</v>
      </c>
      <c r="Z33" s="224" t="s">
        <v>663</v>
      </c>
      <c r="AA33" s="369">
        <v>0.1</v>
      </c>
      <c r="AB33" s="370">
        <f t="shared" si="57"/>
        <v>0.1</v>
      </c>
      <c r="AC33" s="57">
        <f t="shared" si="62"/>
        <v>0.1</v>
      </c>
      <c r="AD33" s="371" t="str">
        <f t="shared" si="63"/>
        <v>ALERTA</v>
      </c>
      <c r="AE33" s="372" t="s">
        <v>685</v>
      </c>
      <c r="AF33" s="373" t="s">
        <v>678</v>
      </c>
      <c r="AG33" s="374" t="str">
        <f t="shared" si="58"/>
        <v>INCUMPLIDA</v>
      </c>
      <c r="AH33" s="224" t="s">
        <v>828</v>
      </c>
      <c r="AI33" s="224"/>
      <c r="AJ33" s="224">
        <v>1</v>
      </c>
      <c r="AK33" s="257">
        <v>1</v>
      </c>
      <c r="AL33" s="210">
        <v>1</v>
      </c>
      <c r="AM33" s="248" t="s">
        <v>1043</v>
      </c>
      <c r="AN33" s="224" t="s">
        <v>1036</v>
      </c>
      <c r="AO33" s="224" t="s">
        <v>1035</v>
      </c>
      <c r="AP33" s="249" t="str">
        <f t="shared" si="42"/>
        <v>CUMPLIDA</v>
      </c>
      <c r="AQ33" s="254"/>
      <c r="AR33" s="225"/>
      <c r="AS33" s="224"/>
      <c r="AT33" s="224"/>
      <c r="AU33" s="224"/>
      <c r="AV33" s="224"/>
      <c r="AW33" s="226"/>
      <c r="AX33" s="224"/>
      <c r="AY33" s="224"/>
      <c r="AZ33" s="254"/>
      <c r="BA33" s="252"/>
      <c r="BB33" s="224"/>
      <c r="BC33" s="255" t="str">
        <f t="shared" si="47"/>
        <v/>
      </c>
      <c r="BD33" s="256" t="str">
        <f t="shared" si="48"/>
        <v/>
      </c>
      <c r="BE33" s="248" t="str">
        <f t="shared" si="49"/>
        <v/>
      </c>
      <c r="BF33" s="251"/>
      <c r="BG33" s="249" t="str">
        <f t="shared" si="50"/>
        <v>PENDIENTE</v>
      </c>
      <c r="BH33" s="250"/>
      <c r="BI33" s="250" t="str">
        <f t="shared" si="51"/>
        <v>ABIERTO</v>
      </c>
      <c r="BJ33" s="250" t="str">
        <f t="shared" si="52"/>
        <v>ABIERTO</v>
      </c>
    </row>
    <row r="34" spans="1:62" ht="35.1" customHeight="1" x14ac:dyDescent="0.25">
      <c r="A34" s="115"/>
      <c r="B34" s="115"/>
      <c r="C34" s="116" t="s">
        <v>81</v>
      </c>
      <c r="D34" s="115"/>
      <c r="E34" s="522"/>
      <c r="F34" s="115"/>
      <c r="G34" s="117">
        <v>12</v>
      </c>
      <c r="H34" s="118" t="s">
        <v>176</v>
      </c>
      <c r="I34" s="119" t="s">
        <v>219</v>
      </c>
      <c r="J34" s="123" t="s">
        <v>220</v>
      </c>
      <c r="K34" s="123" t="s">
        <v>221</v>
      </c>
      <c r="L34" s="123" t="s">
        <v>186</v>
      </c>
      <c r="M34" s="124">
        <v>1</v>
      </c>
      <c r="N34" s="116" t="s">
        <v>208</v>
      </c>
      <c r="O34" s="116"/>
      <c r="P34" s="116" t="s">
        <v>180</v>
      </c>
      <c r="Q34" s="123" t="s">
        <v>188</v>
      </c>
      <c r="R34" s="121" t="s">
        <v>189</v>
      </c>
      <c r="S34" s="123"/>
      <c r="T34" s="122">
        <v>1</v>
      </c>
      <c r="U34" s="123" t="s">
        <v>209</v>
      </c>
      <c r="V34" s="137">
        <v>43891</v>
      </c>
      <c r="W34" s="137">
        <v>44196</v>
      </c>
      <c r="X34" s="40">
        <v>44227</v>
      </c>
      <c r="Y34" s="377">
        <v>44286</v>
      </c>
      <c r="Z34" s="224" t="s">
        <v>664</v>
      </c>
      <c r="AA34" s="369"/>
      <c r="AB34" s="370" t="str">
        <f t="shared" si="57"/>
        <v/>
      </c>
      <c r="AC34" s="57" t="str">
        <f t="shared" si="62"/>
        <v/>
      </c>
      <c r="AD34" s="371" t="str">
        <f t="shared" si="63"/>
        <v/>
      </c>
      <c r="AE34" s="372" t="s">
        <v>684</v>
      </c>
      <c r="AF34" s="373" t="s">
        <v>678</v>
      </c>
      <c r="AG34" s="374" t="str">
        <f t="shared" si="58"/>
        <v>PENDIENTE</v>
      </c>
      <c r="AH34" s="224" t="s">
        <v>828</v>
      </c>
      <c r="AI34" s="224"/>
      <c r="AJ34" s="224"/>
      <c r="AK34" s="257" t="s">
        <v>1042</v>
      </c>
      <c r="AL34" s="210" t="s">
        <v>1042</v>
      </c>
      <c r="AM34" s="248" t="s">
        <v>1042</v>
      </c>
      <c r="AN34" s="224" t="s">
        <v>684</v>
      </c>
      <c r="AO34" s="224" t="s">
        <v>427</v>
      </c>
      <c r="AP34" s="249" t="str">
        <f t="shared" si="42"/>
        <v>PENDIENTE</v>
      </c>
      <c r="AQ34" s="578">
        <v>44469</v>
      </c>
      <c r="AR34" s="590" t="s">
        <v>1101</v>
      </c>
      <c r="AS34" s="579"/>
      <c r="AT34" s="579"/>
      <c r="AU34" s="579"/>
      <c r="AV34" s="579"/>
      <c r="AW34" s="590" t="s">
        <v>1102</v>
      </c>
      <c r="AX34" s="579" t="s">
        <v>678</v>
      </c>
      <c r="AY34" s="579" t="s">
        <v>427</v>
      </c>
      <c r="AZ34" s="254"/>
      <c r="BA34" s="252"/>
      <c r="BB34" s="224"/>
      <c r="BC34" s="255" t="str">
        <f t="shared" si="47"/>
        <v/>
      </c>
      <c r="BD34" s="256" t="str">
        <f t="shared" si="48"/>
        <v/>
      </c>
      <c r="BE34" s="248" t="str">
        <f t="shared" si="49"/>
        <v/>
      </c>
      <c r="BF34" s="251"/>
      <c r="BG34" s="249" t="str">
        <f t="shared" si="50"/>
        <v>PENDIENTE</v>
      </c>
      <c r="BH34" s="250"/>
      <c r="BI34" s="250" t="str">
        <f t="shared" si="51"/>
        <v>ABIERTO</v>
      </c>
      <c r="BJ34" s="250" t="str">
        <f t="shared" si="52"/>
        <v>ABIERTO</v>
      </c>
    </row>
    <row r="35" spans="1:62" ht="35.1" customHeight="1" x14ac:dyDescent="0.25">
      <c r="A35" s="115"/>
      <c r="B35" s="115"/>
      <c r="C35" s="116" t="s">
        <v>81</v>
      </c>
      <c r="D35" s="115"/>
      <c r="E35" s="522"/>
      <c r="F35" s="115"/>
      <c r="G35" s="117">
        <v>13</v>
      </c>
      <c r="H35" s="118" t="s">
        <v>176</v>
      </c>
      <c r="I35" s="119" t="s">
        <v>222</v>
      </c>
      <c r="J35" s="515" t="s">
        <v>223</v>
      </c>
      <c r="K35" s="515" t="s">
        <v>224</v>
      </c>
      <c r="L35" s="515" t="s">
        <v>186</v>
      </c>
      <c r="M35" s="124">
        <v>1</v>
      </c>
      <c r="N35" s="116" t="s">
        <v>88</v>
      </c>
      <c r="O35" s="116"/>
      <c r="P35" s="116" t="s">
        <v>180</v>
      </c>
      <c r="Q35" s="123" t="s">
        <v>188</v>
      </c>
      <c r="R35" s="121" t="s">
        <v>189</v>
      </c>
      <c r="S35" s="123"/>
      <c r="T35" s="122">
        <v>1</v>
      </c>
      <c r="U35" s="515" t="s">
        <v>190</v>
      </c>
      <c r="V35" s="513">
        <v>43983</v>
      </c>
      <c r="W35" s="513">
        <v>44196</v>
      </c>
      <c r="X35" s="514">
        <v>44227</v>
      </c>
      <c r="Y35" s="377">
        <v>44286</v>
      </c>
      <c r="Z35" s="507" t="s">
        <v>735</v>
      </c>
      <c r="AA35" s="369"/>
      <c r="AB35" s="370" t="str">
        <f t="shared" si="57"/>
        <v/>
      </c>
      <c r="AC35" s="57" t="str">
        <f t="shared" si="62"/>
        <v/>
      </c>
      <c r="AD35" s="371" t="str">
        <f t="shared" si="63"/>
        <v/>
      </c>
      <c r="AE35" s="372" t="s">
        <v>684</v>
      </c>
      <c r="AF35" s="373" t="s">
        <v>678</v>
      </c>
      <c r="AG35" s="374" t="str">
        <f t="shared" si="58"/>
        <v>PENDIENTE</v>
      </c>
      <c r="AH35" s="224" t="s">
        <v>828</v>
      </c>
      <c r="AI35" s="224"/>
      <c r="AJ35" s="224"/>
      <c r="AK35" s="257" t="s">
        <v>1042</v>
      </c>
      <c r="AL35" s="210" t="s">
        <v>1042</v>
      </c>
      <c r="AM35" s="248" t="s">
        <v>1042</v>
      </c>
      <c r="AN35" s="224" t="s">
        <v>684</v>
      </c>
      <c r="AO35" s="224" t="s">
        <v>427</v>
      </c>
      <c r="AP35" s="249" t="str">
        <f t="shared" si="42"/>
        <v>PENDIENTE</v>
      </c>
      <c r="AQ35" s="578">
        <v>44469</v>
      </c>
      <c r="AR35" s="591"/>
      <c r="AS35" s="579"/>
      <c r="AT35" s="579"/>
      <c r="AU35" s="579"/>
      <c r="AV35" s="579"/>
      <c r="AW35" s="591" t="s">
        <v>1103</v>
      </c>
      <c r="AX35" s="579" t="s">
        <v>678</v>
      </c>
      <c r="AY35" s="579" t="s">
        <v>427</v>
      </c>
      <c r="AZ35" s="254"/>
      <c r="BA35" s="252"/>
      <c r="BB35" s="224"/>
      <c r="BC35" s="255" t="str">
        <f t="shared" si="47"/>
        <v/>
      </c>
      <c r="BD35" s="256" t="str">
        <f t="shared" si="48"/>
        <v/>
      </c>
      <c r="BE35" s="248" t="str">
        <f t="shared" si="49"/>
        <v/>
      </c>
      <c r="BF35" s="251"/>
      <c r="BG35" s="249" t="str">
        <f t="shared" si="50"/>
        <v>PENDIENTE</v>
      </c>
      <c r="BH35" s="250"/>
      <c r="BI35" s="250" t="str">
        <f t="shared" si="51"/>
        <v>ABIERTO</v>
      </c>
      <c r="BJ35" s="250" t="str">
        <f t="shared" si="52"/>
        <v>ABIERTO</v>
      </c>
    </row>
    <row r="36" spans="1:62" ht="35.1" customHeight="1" x14ac:dyDescent="0.25">
      <c r="A36" s="115"/>
      <c r="B36" s="115"/>
      <c r="C36" s="116" t="s">
        <v>81</v>
      </c>
      <c r="D36" s="115"/>
      <c r="E36" s="522"/>
      <c r="F36" s="115"/>
      <c r="G36" s="117">
        <v>14</v>
      </c>
      <c r="H36" s="118" t="s">
        <v>176</v>
      </c>
      <c r="I36" s="119" t="s">
        <v>225</v>
      </c>
      <c r="J36" s="515"/>
      <c r="K36" s="515"/>
      <c r="L36" s="515" t="s">
        <v>186</v>
      </c>
      <c r="M36" s="124">
        <v>1</v>
      </c>
      <c r="N36" s="116" t="s">
        <v>88</v>
      </c>
      <c r="O36" s="116"/>
      <c r="P36" s="116" t="s">
        <v>180</v>
      </c>
      <c r="Q36" s="123" t="s">
        <v>188</v>
      </c>
      <c r="R36" s="121" t="s">
        <v>189</v>
      </c>
      <c r="S36" s="123"/>
      <c r="T36" s="122">
        <v>1</v>
      </c>
      <c r="U36" s="515" t="s">
        <v>226</v>
      </c>
      <c r="V36" s="513">
        <v>43887</v>
      </c>
      <c r="W36" s="513">
        <v>44196</v>
      </c>
      <c r="X36" s="514">
        <v>44196</v>
      </c>
      <c r="Y36" s="377">
        <v>44286</v>
      </c>
      <c r="Z36" s="507"/>
      <c r="AA36" s="369"/>
      <c r="AB36" s="370" t="str">
        <f t="shared" si="57"/>
        <v/>
      </c>
      <c r="AC36" s="57" t="str">
        <f t="shared" si="62"/>
        <v/>
      </c>
      <c r="AD36" s="371" t="str">
        <f t="shared" si="63"/>
        <v/>
      </c>
      <c r="AE36" s="372" t="s">
        <v>684</v>
      </c>
      <c r="AF36" s="373" t="s">
        <v>678</v>
      </c>
      <c r="AG36" s="374" t="str">
        <f t="shared" si="58"/>
        <v>PENDIENTE</v>
      </c>
      <c r="AH36" s="224" t="s">
        <v>828</v>
      </c>
      <c r="AI36" s="224"/>
      <c r="AJ36" s="224"/>
      <c r="AK36" s="257" t="s">
        <v>1042</v>
      </c>
      <c r="AL36" s="210" t="s">
        <v>1042</v>
      </c>
      <c r="AM36" s="248" t="s">
        <v>1042</v>
      </c>
      <c r="AN36" s="224" t="s">
        <v>684</v>
      </c>
      <c r="AO36" s="224" t="s">
        <v>427</v>
      </c>
      <c r="AP36" s="249" t="str">
        <f t="shared" si="42"/>
        <v>PENDIENTE</v>
      </c>
      <c r="AQ36" s="578">
        <v>44469</v>
      </c>
      <c r="AR36" s="591"/>
      <c r="AS36" s="579"/>
      <c r="AT36" s="579"/>
      <c r="AU36" s="579"/>
      <c r="AV36" s="579"/>
      <c r="AW36" s="591" t="s">
        <v>1103</v>
      </c>
      <c r="AX36" s="579" t="s">
        <v>678</v>
      </c>
      <c r="AY36" s="579" t="s">
        <v>427</v>
      </c>
      <c r="AZ36" s="254"/>
      <c r="BA36" s="252"/>
      <c r="BB36" s="224"/>
      <c r="BC36" s="255" t="str">
        <f t="shared" si="47"/>
        <v/>
      </c>
      <c r="BD36" s="256" t="str">
        <f t="shared" si="48"/>
        <v/>
      </c>
      <c r="BE36" s="248" t="str">
        <f t="shared" si="49"/>
        <v/>
      </c>
      <c r="BF36" s="251"/>
      <c r="BG36" s="249" t="str">
        <f t="shared" si="50"/>
        <v>PENDIENTE</v>
      </c>
      <c r="BH36" s="250"/>
      <c r="BI36" s="250" t="str">
        <f t="shared" si="51"/>
        <v>ABIERTO</v>
      </c>
      <c r="BJ36" s="250" t="str">
        <f t="shared" si="52"/>
        <v>ABIERTO</v>
      </c>
    </row>
    <row r="37" spans="1:62" ht="35.1" customHeight="1" x14ac:dyDescent="0.2">
      <c r="A37" s="115"/>
      <c r="B37" s="115"/>
      <c r="C37" s="116" t="s">
        <v>81</v>
      </c>
      <c r="D37" s="115"/>
      <c r="E37" s="522"/>
      <c r="F37" s="115"/>
      <c r="G37" s="117">
        <v>16</v>
      </c>
      <c r="H37" s="118" t="s">
        <v>176</v>
      </c>
      <c r="I37" s="129" t="s">
        <v>227</v>
      </c>
      <c r="J37" s="123" t="s">
        <v>228</v>
      </c>
      <c r="K37" s="123" t="s">
        <v>229</v>
      </c>
      <c r="L37" s="123" t="s">
        <v>230</v>
      </c>
      <c r="M37" s="124">
        <v>1</v>
      </c>
      <c r="N37" s="116" t="s">
        <v>208</v>
      </c>
      <c r="O37" s="116"/>
      <c r="P37" s="116" t="s">
        <v>180</v>
      </c>
      <c r="Q37" s="121" t="s">
        <v>231</v>
      </c>
      <c r="R37" s="121" t="s">
        <v>232</v>
      </c>
      <c r="S37" s="123"/>
      <c r="T37" s="122">
        <v>1</v>
      </c>
      <c r="U37" s="123" t="s">
        <v>233</v>
      </c>
      <c r="V37" s="137">
        <v>43983</v>
      </c>
      <c r="W37" s="137">
        <v>44196</v>
      </c>
      <c r="X37" s="40">
        <v>44227</v>
      </c>
      <c r="Y37" s="377">
        <v>44286</v>
      </c>
      <c r="Z37" s="224" t="s">
        <v>665</v>
      </c>
      <c r="AA37" s="369"/>
      <c r="AB37" s="370" t="str">
        <f t="shared" si="57"/>
        <v/>
      </c>
      <c r="AC37" s="57" t="str">
        <f t="shared" si="62"/>
        <v/>
      </c>
      <c r="AD37" s="371" t="str">
        <f t="shared" si="63"/>
        <v/>
      </c>
      <c r="AE37" s="372" t="s">
        <v>684</v>
      </c>
      <c r="AF37" s="373" t="s">
        <v>678</v>
      </c>
      <c r="AG37" s="374" t="str">
        <f t="shared" si="58"/>
        <v>PENDIENTE</v>
      </c>
      <c r="AH37" s="224" t="s">
        <v>828</v>
      </c>
      <c r="AI37" s="224"/>
      <c r="AJ37" s="224">
        <v>1</v>
      </c>
      <c r="AK37" s="257">
        <v>1</v>
      </c>
      <c r="AL37" s="210">
        <v>1</v>
      </c>
      <c r="AM37" s="248" t="s">
        <v>1043</v>
      </c>
      <c r="AN37" s="224" t="s">
        <v>684</v>
      </c>
      <c r="AO37" s="224" t="s">
        <v>1035</v>
      </c>
      <c r="AP37" s="249" t="str">
        <f t="shared" si="42"/>
        <v>CUMPLIDA</v>
      </c>
      <c r="AQ37" s="254"/>
      <c r="AR37" s="225"/>
      <c r="AS37" s="224"/>
      <c r="AT37" s="224"/>
      <c r="AU37" s="224"/>
      <c r="AV37" s="224"/>
      <c r="AW37" s="226"/>
      <c r="AX37" s="224"/>
      <c r="AY37" s="224"/>
      <c r="AZ37" s="254"/>
      <c r="BA37" s="252"/>
      <c r="BB37" s="224"/>
      <c r="BC37" s="255" t="str">
        <f t="shared" si="47"/>
        <v/>
      </c>
      <c r="BD37" s="256" t="str">
        <f t="shared" si="48"/>
        <v/>
      </c>
      <c r="BE37" s="248" t="str">
        <f t="shared" si="49"/>
        <v/>
      </c>
      <c r="BF37" s="251"/>
      <c r="BG37" s="249" t="str">
        <f t="shared" si="50"/>
        <v>PENDIENTE</v>
      </c>
      <c r="BH37" s="250"/>
      <c r="BI37" s="250" t="str">
        <f t="shared" si="51"/>
        <v>ABIERTO</v>
      </c>
      <c r="BJ37" s="250" t="str">
        <f t="shared" si="52"/>
        <v>ABIERTO</v>
      </c>
    </row>
    <row r="38" spans="1:62" ht="35.1" customHeight="1" x14ac:dyDescent="0.2">
      <c r="A38" s="115"/>
      <c r="B38" s="115"/>
      <c r="C38" s="116" t="s">
        <v>81</v>
      </c>
      <c r="D38" s="115"/>
      <c r="E38" s="522"/>
      <c r="F38" s="115"/>
      <c r="G38" s="117">
        <v>17</v>
      </c>
      <c r="H38" s="118" t="s">
        <v>176</v>
      </c>
      <c r="I38" s="119" t="s">
        <v>234</v>
      </c>
      <c r="J38" s="515" t="s">
        <v>235</v>
      </c>
      <c r="K38" s="515" t="s">
        <v>236</v>
      </c>
      <c r="L38" s="515" t="s">
        <v>230</v>
      </c>
      <c r="M38" s="515">
        <v>1</v>
      </c>
      <c r="N38" s="116" t="s">
        <v>208</v>
      </c>
      <c r="O38" s="116"/>
      <c r="P38" s="116" t="s">
        <v>180</v>
      </c>
      <c r="Q38" s="123" t="s">
        <v>188</v>
      </c>
      <c r="R38" s="121" t="s">
        <v>189</v>
      </c>
      <c r="S38" s="123"/>
      <c r="T38" s="122">
        <v>1</v>
      </c>
      <c r="U38" s="515" t="s">
        <v>237</v>
      </c>
      <c r="V38" s="137">
        <v>43983</v>
      </c>
      <c r="W38" s="137">
        <v>44196</v>
      </c>
      <c r="X38" s="40">
        <v>44227</v>
      </c>
      <c r="Y38" s="377">
        <v>44286</v>
      </c>
      <c r="Z38" s="506" t="s">
        <v>666</v>
      </c>
      <c r="AA38" s="369"/>
      <c r="AB38" s="370" t="str">
        <f t="shared" si="57"/>
        <v/>
      </c>
      <c r="AC38" s="57" t="str">
        <f t="shared" si="62"/>
        <v/>
      </c>
      <c r="AD38" s="371" t="str">
        <f t="shared" si="63"/>
        <v/>
      </c>
      <c r="AE38" s="372" t="s">
        <v>684</v>
      </c>
      <c r="AF38" s="373" t="s">
        <v>678</v>
      </c>
      <c r="AG38" s="374" t="str">
        <f t="shared" si="58"/>
        <v>PENDIENTE</v>
      </c>
      <c r="AH38" s="224" t="s">
        <v>828</v>
      </c>
      <c r="AI38" s="224"/>
      <c r="AJ38" s="224">
        <v>1</v>
      </c>
      <c r="AK38" s="257">
        <v>1</v>
      </c>
      <c r="AL38" s="210">
        <v>1</v>
      </c>
      <c r="AM38" s="248" t="s">
        <v>1043</v>
      </c>
      <c r="AN38" s="224" t="s">
        <v>1037</v>
      </c>
      <c r="AO38" s="224" t="s">
        <v>1035</v>
      </c>
      <c r="AP38" s="249" t="str">
        <f t="shared" si="42"/>
        <v>CUMPLIDA</v>
      </c>
      <c r="AQ38" s="254"/>
      <c r="AR38" s="225"/>
      <c r="AS38" s="224"/>
      <c r="AT38" s="224"/>
      <c r="AU38" s="224"/>
      <c r="AV38" s="224"/>
      <c r="AW38" s="226"/>
      <c r="AX38" s="224"/>
      <c r="AY38" s="224"/>
      <c r="AZ38" s="254"/>
      <c r="BA38" s="252"/>
      <c r="BB38" s="224"/>
      <c r="BC38" s="255" t="str">
        <f t="shared" si="47"/>
        <v/>
      </c>
      <c r="BD38" s="256" t="str">
        <f t="shared" si="48"/>
        <v/>
      </c>
      <c r="BE38" s="248" t="str">
        <f t="shared" si="49"/>
        <v/>
      </c>
      <c r="BF38" s="251"/>
      <c r="BG38" s="249" t="str">
        <f t="shared" si="50"/>
        <v>PENDIENTE</v>
      </c>
      <c r="BH38" s="250"/>
      <c r="BI38" s="250" t="str">
        <f t="shared" si="51"/>
        <v>ABIERTO</v>
      </c>
      <c r="BJ38" s="250" t="str">
        <f t="shared" si="52"/>
        <v>ABIERTO</v>
      </c>
    </row>
    <row r="39" spans="1:62" ht="35.1" customHeight="1" x14ac:dyDescent="0.2">
      <c r="A39" s="115"/>
      <c r="B39" s="115"/>
      <c r="C39" s="116" t="s">
        <v>81</v>
      </c>
      <c r="D39" s="115"/>
      <c r="E39" s="522"/>
      <c r="F39" s="115"/>
      <c r="G39" s="117">
        <v>18</v>
      </c>
      <c r="H39" s="118" t="s">
        <v>176</v>
      </c>
      <c r="I39" s="119" t="s">
        <v>238</v>
      </c>
      <c r="J39" s="515"/>
      <c r="K39" s="515"/>
      <c r="L39" s="515" t="s">
        <v>186</v>
      </c>
      <c r="M39" s="515">
        <v>1</v>
      </c>
      <c r="N39" s="116" t="s">
        <v>88</v>
      </c>
      <c r="O39" s="116"/>
      <c r="P39" s="116" t="s">
        <v>180</v>
      </c>
      <c r="Q39" s="123" t="s">
        <v>188</v>
      </c>
      <c r="R39" s="121" t="s">
        <v>189</v>
      </c>
      <c r="S39" s="123"/>
      <c r="T39" s="122">
        <v>1</v>
      </c>
      <c r="U39" s="515" t="s">
        <v>239</v>
      </c>
      <c r="V39" s="137">
        <v>43983</v>
      </c>
      <c r="W39" s="137">
        <v>44196</v>
      </c>
      <c r="X39" s="40">
        <v>44227</v>
      </c>
      <c r="Y39" s="377">
        <v>44286</v>
      </c>
      <c r="Z39" s="506"/>
      <c r="AA39" s="369"/>
      <c r="AB39" s="370" t="str">
        <f t="shared" si="57"/>
        <v/>
      </c>
      <c r="AC39" s="57" t="str">
        <f t="shared" si="62"/>
        <v/>
      </c>
      <c r="AD39" s="371" t="str">
        <f t="shared" si="63"/>
        <v/>
      </c>
      <c r="AE39" s="372" t="s">
        <v>686</v>
      </c>
      <c r="AF39" s="373" t="s">
        <v>678</v>
      </c>
      <c r="AG39" s="374" t="str">
        <f t="shared" si="58"/>
        <v>PENDIENTE</v>
      </c>
      <c r="AH39" s="224" t="s">
        <v>828</v>
      </c>
      <c r="AI39" s="224"/>
      <c r="AJ39" s="224">
        <v>1</v>
      </c>
      <c r="AK39" s="257">
        <v>1</v>
      </c>
      <c r="AL39" s="210">
        <v>1</v>
      </c>
      <c r="AM39" s="248" t="s">
        <v>1043</v>
      </c>
      <c r="AN39" s="224" t="s">
        <v>1038</v>
      </c>
      <c r="AO39" s="224" t="s">
        <v>1035</v>
      </c>
      <c r="AP39" s="249" t="str">
        <f t="shared" si="42"/>
        <v>CUMPLIDA</v>
      </c>
      <c r="AQ39" s="254"/>
      <c r="AR39" s="225"/>
      <c r="AS39" s="224"/>
      <c r="AT39" s="224"/>
      <c r="AU39" s="224"/>
      <c r="AV39" s="224"/>
      <c r="AW39" s="226"/>
      <c r="AX39" s="224"/>
      <c r="AY39" s="224"/>
      <c r="AZ39" s="254"/>
      <c r="BA39" s="252"/>
      <c r="BB39" s="224"/>
      <c r="BC39" s="255" t="str">
        <f t="shared" si="47"/>
        <v/>
      </c>
      <c r="BD39" s="256" t="str">
        <f t="shared" si="48"/>
        <v/>
      </c>
      <c r="BE39" s="248" t="str">
        <f t="shared" si="49"/>
        <v/>
      </c>
      <c r="BF39" s="251"/>
      <c r="BG39" s="249" t="str">
        <f t="shared" si="50"/>
        <v>PENDIENTE</v>
      </c>
      <c r="BH39" s="250"/>
      <c r="BI39" s="250" t="str">
        <f t="shared" si="51"/>
        <v>ABIERTO</v>
      </c>
      <c r="BJ39" s="250" t="str">
        <f t="shared" si="52"/>
        <v>ABIERTO</v>
      </c>
    </row>
    <row r="40" spans="1:62" ht="35.1" customHeight="1" x14ac:dyDescent="0.2">
      <c r="A40" s="115"/>
      <c r="B40" s="115"/>
      <c r="C40" s="116" t="s">
        <v>81</v>
      </c>
      <c r="D40" s="115"/>
      <c r="E40" s="522"/>
      <c r="F40" s="115"/>
      <c r="G40" s="117">
        <v>19</v>
      </c>
      <c r="H40" s="118" t="s">
        <v>176</v>
      </c>
      <c r="I40" s="119" t="s">
        <v>240</v>
      </c>
      <c r="J40" s="515"/>
      <c r="K40" s="515" t="s">
        <v>241</v>
      </c>
      <c r="L40" s="515" t="s">
        <v>186</v>
      </c>
      <c r="M40" s="515">
        <v>1</v>
      </c>
      <c r="N40" s="116" t="s">
        <v>88</v>
      </c>
      <c r="O40" s="116"/>
      <c r="P40" s="116" t="s">
        <v>180</v>
      </c>
      <c r="Q40" s="123" t="s">
        <v>188</v>
      </c>
      <c r="R40" s="121" t="s">
        <v>189</v>
      </c>
      <c r="S40" s="123"/>
      <c r="T40" s="122">
        <v>1</v>
      </c>
      <c r="U40" s="515" t="s">
        <v>239</v>
      </c>
      <c r="V40" s="137">
        <v>43983</v>
      </c>
      <c r="W40" s="137">
        <v>44196</v>
      </c>
      <c r="X40" s="40">
        <v>44227</v>
      </c>
      <c r="Y40" s="377">
        <v>44286</v>
      </c>
      <c r="Z40" s="506"/>
      <c r="AA40" s="369"/>
      <c r="AB40" s="370" t="str">
        <f t="shared" si="57"/>
        <v/>
      </c>
      <c r="AC40" s="57" t="str">
        <f t="shared" si="62"/>
        <v/>
      </c>
      <c r="AD40" s="371" t="str">
        <f t="shared" si="63"/>
        <v/>
      </c>
      <c r="AE40" s="372" t="s">
        <v>687</v>
      </c>
      <c r="AF40" s="373" t="s">
        <v>678</v>
      </c>
      <c r="AG40" s="374" t="str">
        <f t="shared" si="58"/>
        <v>PENDIENTE</v>
      </c>
      <c r="AH40" s="224" t="s">
        <v>828</v>
      </c>
      <c r="AI40" s="224"/>
      <c r="AJ40" s="224">
        <v>1</v>
      </c>
      <c r="AK40" s="257">
        <v>1</v>
      </c>
      <c r="AL40" s="210">
        <v>1</v>
      </c>
      <c r="AM40" s="248" t="s">
        <v>1043</v>
      </c>
      <c r="AN40" s="224" t="s">
        <v>687</v>
      </c>
      <c r="AO40" s="224" t="s">
        <v>1035</v>
      </c>
      <c r="AP40" s="249" t="str">
        <f t="shared" si="42"/>
        <v>CUMPLIDA</v>
      </c>
      <c r="AQ40" s="254"/>
      <c r="AR40" s="225"/>
      <c r="AS40" s="224"/>
      <c r="AT40" s="224"/>
      <c r="AU40" s="224"/>
      <c r="AV40" s="224"/>
      <c r="AW40" s="226"/>
      <c r="AX40" s="224"/>
      <c r="AY40" s="224"/>
      <c r="AZ40" s="254"/>
      <c r="BA40" s="252"/>
      <c r="BB40" s="224"/>
      <c r="BC40" s="255" t="str">
        <f t="shared" si="47"/>
        <v/>
      </c>
      <c r="BD40" s="256" t="str">
        <f t="shared" si="48"/>
        <v/>
      </c>
      <c r="BE40" s="248" t="str">
        <f t="shared" si="49"/>
        <v/>
      </c>
      <c r="BF40" s="251"/>
      <c r="BG40" s="249" t="str">
        <f t="shared" si="50"/>
        <v>PENDIENTE</v>
      </c>
      <c r="BH40" s="250"/>
      <c r="BI40" s="250" t="str">
        <f t="shared" si="51"/>
        <v>ABIERTO</v>
      </c>
      <c r="BJ40" s="250" t="str">
        <f t="shared" si="52"/>
        <v>ABIERTO</v>
      </c>
    </row>
    <row r="41" spans="1:62" ht="35.1" customHeight="1" x14ac:dyDescent="0.2">
      <c r="A41" s="115"/>
      <c r="B41" s="115"/>
      <c r="C41" s="116" t="s">
        <v>81</v>
      </c>
      <c r="D41" s="115"/>
      <c r="E41" s="522"/>
      <c r="F41" s="115"/>
      <c r="G41" s="117">
        <v>20</v>
      </c>
      <c r="H41" s="118" t="s">
        <v>176</v>
      </c>
      <c r="I41" s="119" t="s">
        <v>242</v>
      </c>
      <c r="J41" s="515"/>
      <c r="K41" s="515" t="s">
        <v>241</v>
      </c>
      <c r="L41" s="515" t="s">
        <v>186</v>
      </c>
      <c r="M41" s="515">
        <v>1</v>
      </c>
      <c r="N41" s="116" t="s">
        <v>88</v>
      </c>
      <c r="O41" s="116"/>
      <c r="P41" s="116" t="s">
        <v>180</v>
      </c>
      <c r="Q41" s="123" t="s">
        <v>188</v>
      </c>
      <c r="R41" s="121" t="s">
        <v>189</v>
      </c>
      <c r="S41" s="123"/>
      <c r="T41" s="122">
        <v>1</v>
      </c>
      <c r="U41" s="515" t="s">
        <v>239</v>
      </c>
      <c r="V41" s="137">
        <v>43983</v>
      </c>
      <c r="W41" s="137">
        <v>44196</v>
      </c>
      <c r="X41" s="40">
        <v>44227</v>
      </c>
      <c r="Y41" s="377">
        <v>44286</v>
      </c>
      <c r="Z41" s="506"/>
      <c r="AA41" s="369"/>
      <c r="AB41" s="370" t="str">
        <f t="shared" si="57"/>
        <v/>
      </c>
      <c r="AC41" s="57" t="str">
        <f t="shared" si="62"/>
        <v/>
      </c>
      <c r="AD41" s="371" t="str">
        <f t="shared" si="63"/>
        <v/>
      </c>
      <c r="AE41" s="372" t="s">
        <v>687</v>
      </c>
      <c r="AF41" s="373" t="s">
        <v>678</v>
      </c>
      <c r="AG41" s="374" t="str">
        <f t="shared" si="58"/>
        <v>PENDIENTE</v>
      </c>
      <c r="AH41" s="224" t="s">
        <v>828</v>
      </c>
      <c r="AI41" s="224"/>
      <c r="AJ41" s="224">
        <v>1</v>
      </c>
      <c r="AK41" s="257">
        <v>1</v>
      </c>
      <c r="AL41" s="210">
        <v>1</v>
      </c>
      <c r="AM41" s="248" t="s">
        <v>1043</v>
      </c>
      <c r="AN41" s="224" t="s">
        <v>687</v>
      </c>
      <c r="AO41" s="224" t="s">
        <v>1035</v>
      </c>
      <c r="AP41" s="249" t="str">
        <f t="shared" si="42"/>
        <v>CUMPLIDA</v>
      </c>
      <c r="AQ41" s="254"/>
      <c r="AR41" s="225"/>
      <c r="AS41" s="224"/>
      <c r="AT41" s="224"/>
      <c r="AU41" s="224"/>
      <c r="AV41" s="224"/>
      <c r="AW41" s="226"/>
      <c r="AX41" s="224"/>
      <c r="AY41" s="224"/>
      <c r="AZ41" s="254"/>
      <c r="BA41" s="252"/>
      <c r="BB41" s="224"/>
      <c r="BC41" s="255" t="str">
        <f t="shared" si="47"/>
        <v/>
      </c>
      <c r="BD41" s="256" t="str">
        <f t="shared" si="48"/>
        <v/>
      </c>
      <c r="BE41" s="248" t="str">
        <f t="shared" si="49"/>
        <v/>
      </c>
      <c r="BF41" s="251"/>
      <c r="BG41" s="249" t="str">
        <f t="shared" si="50"/>
        <v>PENDIENTE</v>
      </c>
      <c r="BH41" s="250"/>
      <c r="BI41" s="250" t="str">
        <f t="shared" si="51"/>
        <v>ABIERTO</v>
      </c>
      <c r="BJ41" s="250" t="str">
        <f t="shared" si="52"/>
        <v>ABIERTO</v>
      </c>
    </row>
    <row r="42" spans="1:62" ht="35.1" customHeight="1" x14ac:dyDescent="0.2">
      <c r="A42" s="115"/>
      <c r="B42" s="115"/>
      <c r="C42" s="116" t="s">
        <v>81</v>
      </c>
      <c r="D42" s="115"/>
      <c r="E42" s="522"/>
      <c r="F42" s="115"/>
      <c r="G42" s="117">
        <v>21</v>
      </c>
      <c r="H42" s="118" t="s">
        <v>176</v>
      </c>
      <c r="I42" s="119" t="s">
        <v>243</v>
      </c>
      <c r="J42" s="515"/>
      <c r="K42" s="515" t="s">
        <v>241</v>
      </c>
      <c r="L42" s="515" t="s">
        <v>186</v>
      </c>
      <c r="M42" s="515">
        <v>1</v>
      </c>
      <c r="N42" s="116" t="s">
        <v>88</v>
      </c>
      <c r="O42" s="116"/>
      <c r="P42" s="116" t="s">
        <v>180</v>
      </c>
      <c r="Q42" s="123" t="s">
        <v>188</v>
      </c>
      <c r="R42" s="121" t="s">
        <v>189</v>
      </c>
      <c r="S42" s="130"/>
      <c r="T42" s="122">
        <v>1</v>
      </c>
      <c r="U42" s="515" t="s">
        <v>239</v>
      </c>
      <c r="V42" s="137">
        <v>43983</v>
      </c>
      <c r="W42" s="137">
        <v>44196</v>
      </c>
      <c r="X42" s="40">
        <v>44227</v>
      </c>
      <c r="Y42" s="377">
        <v>44286</v>
      </c>
      <c r="Z42" s="506"/>
      <c r="AA42" s="369"/>
      <c r="AB42" s="370" t="str">
        <f t="shared" si="57"/>
        <v/>
      </c>
      <c r="AC42" s="57" t="str">
        <f t="shared" si="62"/>
        <v/>
      </c>
      <c r="AD42" s="371" t="str">
        <f t="shared" si="63"/>
        <v/>
      </c>
      <c r="AE42" s="372" t="s">
        <v>687</v>
      </c>
      <c r="AF42" s="373" t="s">
        <v>678</v>
      </c>
      <c r="AG42" s="374" t="str">
        <f t="shared" si="58"/>
        <v>PENDIENTE</v>
      </c>
      <c r="AH42" s="224" t="s">
        <v>828</v>
      </c>
      <c r="AI42" s="224"/>
      <c r="AJ42" s="224">
        <v>1</v>
      </c>
      <c r="AK42" s="257">
        <v>1</v>
      </c>
      <c r="AL42" s="210">
        <v>1</v>
      </c>
      <c r="AM42" s="248" t="s">
        <v>1043</v>
      </c>
      <c r="AN42" s="224" t="s">
        <v>687</v>
      </c>
      <c r="AO42" s="224" t="s">
        <v>1035</v>
      </c>
      <c r="AP42" s="249" t="str">
        <f t="shared" si="42"/>
        <v>CUMPLIDA</v>
      </c>
      <c r="AQ42" s="254"/>
      <c r="AR42" s="225"/>
      <c r="AS42" s="224"/>
      <c r="AT42" s="224"/>
      <c r="AU42" s="224"/>
      <c r="AV42" s="224"/>
      <c r="AW42" s="226"/>
      <c r="AX42" s="224"/>
      <c r="AY42" s="224"/>
      <c r="AZ42" s="254"/>
      <c r="BA42" s="252"/>
      <c r="BB42" s="224"/>
      <c r="BC42" s="255" t="str">
        <f t="shared" si="47"/>
        <v/>
      </c>
      <c r="BD42" s="256" t="str">
        <f t="shared" si="48"/>
        <v/>
      </c>
      <c r="BE42" s="248" t="str">
        <f t="shared" si="49"/>
        <v/>
      </c>
      <c r="BF42" s="251"/>
      <c r="BG42" s="249" t="str">
        <f t="shared" si="50"/>
        <v>PENDIENTE</v>
      </c>
      <c r="BH42" s="250"/>
      <c r="BI42" s="250" t="str">
        <f t="shared" si="51"/>
        <v>ABIERTO</v>
      </c>
      <c r="BJ42" s="250" t="str">
        <f t="shared" si="52"/>
        <v>ABIERTO</v>
      </c>
    </row>
    <row r="43" spans="1:62" ht="35.1" customHeight="1" x14ac:dyDescent="0.2">
      <c r="A43" s="115"/>
      <c r="B43" s="115"/>
      <c r="C43" s="116" t="s">
        <v>81</v>
      </c>
      <c r="D43" s="115"/>
      <c r="E43" s="522"/>
      <c r="F43" s="115"/>
      <c r="G43" s="117">
        <v>22</v>
      </c>
      <c r="H43" s="118" t="s">
        <v>176</v>
      </c>
      <c r="I43" s="119" t="s">
        <v>244</v>
      </c>
      <c r="J43" s="515"/>
      <c r="K43" s="515" t="s">
        <v>241</v>
      </c>
      <c r="L43" s="515" t="s">
        <v>186</v>
      </c>
      <c r="M43" s="515">
        <v>1</v>
      </c>
      <c r="N43" s="116" t="s">
        <v>88</v>
      </c>
      <c r="O43" s="116"/>
      <c r="P43" s="116" t="s">
        <v>180</v>
      </c>
      <c r="Q43" s="123" t="s">
        <v>188</v>
      </c>
      <c r="R43" s="123" t="s">
        <v>245</v>
      </c>
      <c r="S43" s="123"/>
      <c r="T43" s="122">
        <v>1</v>
      </c>
      <c r="U43" s="515" t="s">
        <v>239</v>
      </c>
      <c r="V43" s="137">
        <v>43983</v>
      </c>
      <c r="W43" s="137">
        <v>44196</v>
      </c>
      <c r="X43" s="40">
        <v>44227</v>
      </c>
      <c r="Y43" s="377">
        <v>44286</v>
      </c>
      <c r="Z43" s="506"/>
      <c r="AA43" s="369"/>
      <c r="AB43" s="370" t="str">
        <f t="shared" si="57"/>
        <v/>
      </c>
      <c r="AC43" s="57" t="str">
        <f t="shared" si="62"/>
        <v/>
      </c>
      <c r="AD43" s="371" t="str">
        <f t="shared" si="63"/>
        <v/>
      </c>
      <c r="AE43" s="372" t="s">
        <v>687</v>
      </c>
      <c r="AF43" s="373" t="s">
        <v>678</v>
      </c>
      <c r="AG43" s="374" t="str">
        <f t="shared" si="58"/>
        <v>PENDIENTE</v>
      </c>
      <c r="AH43" s="224" t="s">
        <v>828</v>
      </c>
      <c r="AI43" s="224"/>
      <c r="AJ43" s="224">
        <v>1</v>
      </c>
      <c r="AK43" s="257">
        <v>1</v>
      </c>
      <c r="AL43" s="210">
        <v>1</v>
      </c>
      <c r="AM43" s="248" t="s">
        <v>1043</v>
      </c>
      <c r="AN43" s="224" t="s">
        <v>1039</v>
      </c>
      <c r="AO43" s="224" t="s">
        <v>1035</v>
      </c>
      <c r="AP43" s="249" t="str">
        <f t="shared" si="42"/>
        <v>CUMPLIDA</v>
      </c>
      <c r="AQ43" s="254"/>
      <c r="AR43" s="225"/>
      <c r="AS43" s="224"/>
      <c r="AT43" s="224"/>
      <c r="AU43" s="224"/>
      <c r="AV43" s="224"/>
      <c r="AW43" s="226"/>
      <c r="AX43" s="224"/>
      <c r="AY43" s="224"/>
      <c r="AZ43" s="254"/>
      <c r="BA43" s="252"/>
      <c r="BB43" s="224"/>
      <c r="BC43" s="255" t="str">
        <f t="shared" si="47"/>
        <v/>
      </c>
      <c r="BD43" s="256" t="str">
        <f t="shared" si="48"/>
        <v/>
      </c>
      <c r="BE43" s="248" t="str">
        <f t="shared" si="49"/>
        <v/>
      </c>
      <c r="BF43" s="251"/>
      <c r="BG43" s="249" t="str">
        <f t="shared" si="50"/>
        <v>PENDIENTE</v>
      </c>
      <c r="BH43" s="250"/>
      <c r="BI43" s="250" t="str">
        <f t="shared" si="51"/>
        <v>ABIERTO</v>
      </c>
      <c r="BJ43" s="250" t="str">
        <f t="shared" si="52"/>
        <v>ABIERTO</v>
      </c>
    </row>
    <row r="44" spans="1:62" ht="35.1" customHeight="1" x14ac:dyDescent="0.2">
      <c r="A44" s="115"/>
      <c r="B44" s="115"/>
      <c r="C44" s="116" t="s">
        <v>81</v>
      </c>
      <c r="D44" s="115"/>
      <c r="E44" s="522"/>
      <c r="F44" s="115"/>
      <c r="G44" s="117">
        <v>23</v>
      </c>
      <c r="H44" s="118" t="s">
        <v>176</v>
      </c>
      <c r="I44" s="119" t="s">
        <v>246</v>
      </c>
      <c r="J44" s="515"/>
      <c r="K44" s="515" t="s">
        <v>241</v>
      </c>
      <c r="L44" s="515" t="s">
        <v>186</v>
      </c>
      <c r="M44" s="515">
        <v>1</v>
      </c>
      <c r="N44" s="116" t="s">
        <v>88</v>
      </c>
      <c r="O44" s="116"/>
      <c r="P44" s="116" t="s">
        <v>180</v>
      </c>
      <c r="Q44" s="123" t="s">
        <v>188</v>
      </c>
      <c r="R44" s="121" t="s">
        <v>189</v>
      </c>
      <c r="S44" s="123"/>
      <c r="T44" s="122">
        <v>1</v>
      </c>
      <c r="U44" s="515" t="s">
        <v>239</v>
      </c>
      <c r="V44" s="137">
        <v>43983</v>
      </c>
      <c r="W44" s="137">
        <v>44196</v>
      </c>
      <c r="X44" s="40">
        <v>44227</v>
      </c>
      <c r="Y44" s="377">
        <v>44286</v>
      </c>
      <c r="Z44" s="506"/>
      <c r="AA44" s="369"/>
      <c r="AB44" s="370" t="str">
        <f t="shared" si="57"/>
        <v/>
      </c>
      <c r="AC44" s="57" t="str">
        <f t="shared" si="62"/>
        <v/>
      </c>
      <c r="AD44" s="371" t="str">
        <f t="shared" si="63"/>
        <v/>
      </c>
      <c r="AE44" s="372" t="s">
        <v>687</v>
      </c>
      <c r="AF44" s="373" t="s">
        <v>678</v>
      </c>
      <c r="AG44" s="374" t="str">
        <f t="shared" si="58"/>
        <v>PENDIENTE</v>
      </c>
      <c r="AH44" s="224" t="s">
        <v>828</v>
      </c>
      <c r="AI44" s="224"/>
      <c r="AJ44" s="224">
        <v>1</v>
      </c>
      <c r="AK44" s="257">
        <v>1</v>
      </c>
      <c r="AL44" s="210">
        <v>1</v>
      </c>
      <c r="AM44" s="248" t="s">
        <v>1043</v>
      </c>
      <c r="AN44" s="224" t="s">
        <v>1039</v>
      </c>
      <c r="AO44" s="224" t="s">
        <v>1035</v>
      </c>
      <c r="AP44" s="249" t="str">
        <f t="shared" si="42"/>
        <v>CUMPLIDA</v>
      </c>
      <c r="AQ44" s="254"/>
      <c r="AR44" s="225"/>
      <c r="AS44" s="224"/>
      <c r="AT44" s="224"/>
      <c r="AU44" s="224"/>
      <c r="AV44" s="224"/>
      <c r="AW44" s="226"/>
      <c r="AX44" s="224"/>
      <c r="AY44" s="224"/>
      <c r="AZ44" s="254"/>
      <c r="BA44" s="252"/>
      <c r="BB44" s="224"/>
      <c r="BC44" s="255" t="str">
        <f t="shared" si="47"/>
        <v/>
      </c>
      <c r="BD44" s="256" t="str">
        <f t="shared" si="48"/>
        <v/>
      </c>
      <c r="BE44" s="248" t="str">
        <f t="shared" si="49"/>
        <v/>
      </c>
      <c r="BF44" s="251"/>
      <c r="BG44" s="249" t="str">
        <f t="shared" si="50"/>
        <v>PENDIENTE</v>
      </c>
      <c r="BH44" s="250"/>
      <c r="BI44" s="250" t="str">
        <f t="shared" si="51"/>
        <v>ABIERTO</v>
      </c>
      <c r="BJ44" s="250" t="str">
        <f t="shared" si="52"/>
        <v>ABIERTO</v>
      </c>
    </row>
    <row r="45" spans="1:62" ht="35.1" customHeight="1" x14ac:dyDescent="0.2">
      <c r="A45" s="115"/>
      <c r="B45" s="115"/>
      <c r="C45" s="116" t="s">
        <v>81</v>
      </c>
      <c r="D45" s="115"/>
      <c r="E45" s="522"/>
      <c r="F45" s="115"/>
      <c r="G45" s="117">
        <v>24</v>
      </c>
      <c r="H45" s="118" t="s">
        <v>176</v>
      </c>
      <c r="I45" s="119" t="s">
        <v>247</v>
      </c>
      <c r="J45" s="515" t="s">
        <v>248</v>
      </c>
      <c r="K45" s="515" t="s">
        <v>241</v>
      </c>
      <c r="L45" s="515" t="s">
        <v>249</v>
      </c>
      <c r="M45" s="131">
        <v>1</v>
      </c>
      <c r="N45" s="116" t="s">
        <v>208</v>
      </c>
      <c r="O45" s="116"/>
      <c r="P45" s="116" t="s">
        <v>180</v>
      </c>
      <c r="Q45" s="123" t="s">
        <v>188</v>
      </c>
      <c r="R45" s="121" t="s">
        <v>189</v>
      </c>
      <c r="S45" s="123"/>
      <c r="T45" s="122">
        <v>1</v>
      </c>
      <c r="U45" s="515" t="s">
        <v>250</v>
      </c>
      <c r="V45" s="137">
        <v>43983</v>
      </c>
      <c r="W45" s="137">
        <v>44196</v>
      </c>
      <c r="X45" s="40">
        <v>44227</v>
      </c>
      <c r="Y45" s="377">
        <v>44286</v>
      </c>
      <c r="Z45" s="506" t="s">
        <v>667</v>
      </c>
      <c r="AA45" s="369">
        <v>0.9</v>
      </c>
      <c r="AB45" s="370">
        <f t="shared" si="57"/>
        <v>0.9</v>
      </c>
      <c r="AC45" s="57">
        <f t="shared" si="62"/>
        <v>0.9</v>
      </c>
      <c r="AD45" s="371" t="str">
        <f t="shared" si="63"/>
        <v>EN TERMINO</v>
      </c>
      <c r="AE45" s="376" t="s">
        <v>688</v>
      </c>
      <c r="AF45" s="373" t="s">
        <v>678</v>
      </c>
      <c r="AG45" s="374" t="str">
        <f>IF(AC45=100%,IF(AC45&gt;100%,"CUMPLIDA","PENDIENTE"),IF(AC45&lt;100%,"INCUMPLIDA","PENDIENTE"))</f>
        <v>INCUMPLIDA</v>
      </c>
      <c r="AH45" s="224" t="s">
        <v>828</v>
      </c>
      <c r="AI45" s="224"/>
      <c r="AJ45" s="224">
        <v>1</v>
      </c>
      <c r="AK45" s="257">
        <v>1</v>
      </c>
      <c r="AL45" s="210">
        <v>1</v>
      </c>
      <c r="AM45" s="248" t="s">
        <v>1043</v>
      </c>
      <c r="AN45" s="224" t="s">
        <v>688</v>
      </c>
      <c r="AO45" s="224" t="s">
        <v>1035</v>
      </c>
      <c r="AP45" s="249" t="str">
        <f t="shared" si="42"/>
        <v>CUMPLIDA</v>
      </c>
      <c r="AQ45" s="254"/>
      <c r="AR45" s="225"/>
      <c r="AS45" s="224"/>
      <c r="AT45" s="224"/>
      <c r="AU45" s="224"/>
      <c r="AV45" s="224"/>
      <c r="AW45" s="226"/>
      <c r="AX45" s="224"/>
      <c r="AY45" s="224"/>
      <c r="AZ45" s="254"/>
      <c r="BA45" s="252"/>
      <c r="BB45" s="224"/>
      <c r="BC45" s="255" t="str">
        <f t="shared" si="47"/>
        <v/>
      </c>
      <c r="BD45" s="256" t="str">
        <f t="shared" si="48"/>
        <v/>
      </c>
      <c r="BE45" s="248" t="str">
        <f t="shared" si="49"/>
        <v/>
      </c>
      <c r="BF45" s="251"/>
      <c r="BG45" s="249" t="str">
        <f t="shared" si="50"/>
        <v>PENDIENTE</v>
      </c>
      <c r="BH45" s="250"/>
      <c r="BI45" s="250" t="str">
        <f t="shared" si="51"/>
        <v>ABIERTO</v>
      </c>
      <c r="BJ45" s="250" t="str">
        <f t="shared" si="52"/>
        <v>ABIERTO</v>
      </c>
    </row>
    <row r="46" spans="1:62" ht="35.1" customHeight="1" x14ac:dyDescent="0.25">
      <c r="A46" s="115"/>
      <c r="B46" s="115"/>
      <c r="C46" s="116" t="s">
        <v>81</v>
      </c>
      <c r="D46" s="115"/>
      <c r="E46" s="522"/>
      <c r="F46" s="115"/>
      <c r="G46" s="117">
        <v>25</v>
      </c>
      <c r="H46" s="118" t="s">
        <v>176</v>
      </c>
      <c r="I46" s="119" t="s">
        <v>251</v>
      </c>
      <c r="J46" s="515"/>
      <c r="K46" s="515"/>
      <c r="L46" s="515" t="s">
        <v>186</v>
      </c>
      <c r="M46" s="124">
        <v>1</v>
      </c>
      <c r="N46" s="116" t="s">
        <v>88</v>
      </c>
      <c r="O46" s="116"/>
      <c r="P46" s="116" t="s">
        <v>180</v>
      </c>
      <c r="Q46" s="123" t="s">
        <v>188</v>
      </c>
      <c r="R46" s="121" t="s">
        <v>189</v>
      </c>
      <c r="S46" s="123"/>
      <c r="T46" s="122">
        <v>1</v>
      </c>
      <c r="U46" s="515"/>
      <c r="V46" s="137">
        <v>43891</v>
      </c>
      <c r="W46" s="137">
        <v>44196</v>
      </c>
      <c r="X46" s="40">
        <v>44227</v>
      </c>
      <c r="Y46" s="377">
        <v>44286</v>
      </c>
      <c r="Z46" s="506"/>
      <c r="AA46" s="369">
        <v>0.5</v>
      </c>
      <c r="AB46" s="370">
        <f t="shared" si="57"/>
        <v>0.5</v>
      </c>
      <c r="AC46" s="57">
        <f t="shared" si="62"/>
        <v>0.5</v>
      </c>
      <c r="AD46" s="371" t="str">
        <f t="shared" si="63"/>
        <v>EN TERMINO</v>
      </c>
      <c r="AE46" s="372" t="s">
        <v>689</v>
      </c>
      <c r="AF46" s="373" t="s">
        <v>678</v>
      </c>
      <c r="AG46" s="374" t="str">
        <f t="shared" si="58"/>
        <v>PENDIENTE</v>
      </c>
      <c r="AH46" s="224" t="s">
        <v>828</v>
      </c>
      <c r="AI46" s="224"/>
      <c r="AJ46" s="224"/>
      <c r="AK46" s="257" t="s">
        <v>1042</v>
      </c>
      <c r="AL46" s="210" t="s">
        <v>1042</v>
      </c>
      <c r="AM46" s="248" t="s">
        <v>1042</v>
      </c>
      <c r="AN46" s="224" t="s">
        <v>689</v>
      </c>
      <c r="AO46" s="224" t="s">
        <v>427</v>
      </c>
      <c r="AP46" s="249" t="str">
        <f t="shared" si="42"/>
        <v>PENDIENTE</v>
      </c>
      <c r="AQ46" s="254">
        <v>44469</v>
      </c>
      <c r="AR46" s="586"/>
      <c r="AS46" s="583"/>
      <c r="AT46" s="583"/>
      <c r="AU46" s="583"/>
      <c r="AV46" s="583"/>
      <c r="AW46" s="586" t="s">
        <v>1103</v>
      </c>
      <c r="AX46" s="583" t="s">
        <v>678</v>
      </c>
      <c r="AY46" s="583" t="s">
        <v>427</v>
      </c>
      <c r="AZ46" s="254"/>
      <c r="BA46" s="252"/>
      <c r="BB46" s="224"/>
      <c r="BC46" s="255" t="str">
        <f t="shared" si="47"/>
        <v/>
      </c>
      <c r="BD46" s="256" t="str">
        <f t="shared" si="48"/>
        <v/>
      </c>
      <c r="BE46" s="248" t="str">
        <f t="shared" si="49"/>
        <v/>
      </c>
      <c r="BF46" s="251"/>
      <c r="BG46" s="249" t="str">
        <f t="shared" si="50"/>
        <v>PENDIENTE</v>
      </c>
      <c r="BH46" s="250"/>
      <c r="BI46" s="250" t="str">
        <f t="shared" si="51"/>
        <v>ABIERTO</v>
      </c>
      <c r="BJ46" s="250" t="str">
        <f t="shared" si="52"/>
        <v>ABIERTO</v>
      </c>
    </row>
    <row r="47" spans="1:62" ht="35.1" customHeight="1" x14ac:dyDescent="0.25">
      <c r="A47" s="115"/>
      <c r="B47" s="115"/>
      <c r="C47" s="116" t="s">
        <v>81</v>
      </c>
      <c r="D47" s="115"/>
      <c r="E47" s="522"/>
      <c r="F47" s="115"/>
      <c r="G47" s="117">
        <v>26</v>
      </c>
      <c r="H47" s="118" t="s">
        <v>176</v>
      </c>
      <c r="I47" s="119" t="s">
        <v>252</v>
      </c>
      <c r="J47" s="515"/>
      <c r="K47" s="515"/>
      <c r="L47" s="515" t="s">
        <v>186</v>
      </c>
      <c r="M47" s="128">
        <v>1</v>
      </c>
      <c r="N47" s="116" t="s">
        <v>88</v>
      </c>
      <c r="O47" s="116"/>
      <c r="P47" s="116" t="s">
        <v>180</v>
      </c>
      <c r="Q47" s="123" t="s">
        <v>188</v>
      </c>
      <c r="R47" s="121" t="s">
        <v>189</v>
      </c>
      <c r="S47" s="123"/>
      <c r="T47" s="122">
        <v>1</v>
      </c>
      <c r="U47" s="515" t="s">
        <v>253</v>
      </c>
      <c r="V47" s="137">
        <v>43983</v>
      </c>
      <c r="W47" s="137">
        <v>44196</v>
      </c>
      <c r="X47" s="40">
        <v>44227</v>
      </c>
      <c r="Y47" s="377">
        <v>44286</v>
      </c>
      <c r="Z47" s="506"/>
      <c r="AA47" s="369"/>
      <c r="AB47" s="370" t="str">
        <f t="shared" si="57"/>
        <v/>
      </c>
      <c r="AC47" s="57" t="str">
        <f t="shared" si="62"/>
        <v/>
      </c>
      <c r="AD47" s="371" t="str">
        <f t="shared" si="63"/>
        <v/>
      </c>
      <c r="AE47" s="372" t="s">
        <v>690</v>
      </c>
      <c r="AF47" s="373" t="s">
        <v>678</v>
      </c>
      <c r="AG47" s="374" t="str">
        <f t="shared" si="58"/>
        <v>PENDIENTE</v>
      </c>
      <c r="AH47" s="224" t="s">
        <v>828</v>
      </c>
      <c r="AI47" s="224"/>
      <c r="AJ47" s="224">
        <v>1</v>
      </c>
      <c r="AK47" s="257">
        <v>1</v>
      </c>
      <c r="AL47" s="210">
        <v>1</v>
      </c>
      <c r="AM47" s="248" t="s">
        <v>1043</v>
      </c>
      <c r="AN47" s="224" t="s">
        <v>690</v>
      </c>
      <c r="AO47" s="224" t="s">
        <v>1035</v>
      </c>
      <c r="AP47" s="249" t="str">
        <f t="shared" si="42"/>
        <v>CUMPLIDA</v>
      </c>
      <c r="AQ47" s="504"/>
      <c r="AR47" s="504"/>
      <c r="AS47" s="504"/>
      <c r="AT47" s="504"/>
      <c r="AU47" s="504"/>
      <c r="AV47" s="504"/>
      <c r="AW47" s="504"/>
      <c r="AX47" s="504"/>
      <c r="AY47" s="504"/>
      <c r="AZ47" s="254"/>
      <c r="BA47" s="252"/>
      <c r="BB47" s="224"/>
      <c r="BC47" s="255" t="str">
        <f t="shared" si="47"/>
        <v/>
      </c>
      <c r="BD47" s="256" t="str">
        <f t="shared" si="48"/>
        <v/>
      </c>
      <c r="BE47" s="248" t="str">
        <f t="shared" si="49"/>
        <v/>
      </c>
      <c r="BF47" s="251"/>
      <c r="BG47" s="249" t="str">
        <f t="shared" si="50"/>
        <v>PENDIENTE</v>
      </c>
      <c r="BH47" s="250"/>
      <c r="BI47" s="250" t="str">
        <f t="shared" si="51"/>
        <v>ABIERTO</v>
      </c>
      <c r="BJ47" s="250" t="str">
        <f t="shared" si="52"/>
        <v>ABIERTO</v>
      </c>
    </row>
    <row r="48" spans="1:62" ht="35.1" customHeight="1" x14ac:dyDescent="0.25">
      <c r="A48" s="115"/>
      <c r="B48" s="115"/>
      <c r="C48" s="116" t="s">
        <v>81</v>
      </c>
      <c r="D48" s="115"/>
      <c r="E48" s="522"/>
      <c r="F48" s="115"/>
      <c r="G48" s="117">
        <v>27</v>
      </c>
      <c r="H48" s="118" t="s">
        <v>176</v>
      </c>
      <c r="I48" s="119" t="s">
        <v>254</v>
      </c>
      <c r="J48" s="515"/>
      <c r="K48" s="515"/>
      <c r="L48" s="515" t="s">
        <v>186</v>
      </c>
      <c r="M48" s="128">
        <v>1</v>
      </c>
      <c r="N48" s="116" t="s">
        <v>88</v>
      </c>
      <c r="O48" s="116"/>
      <c r="P48" s="116" t="s">
        <v>180</v>
      </c>
      <c r="Q48" s="123" t="s">
        <v>188</v>
      </c>
      <c r="R48" s="121" t="s">
        <v>189</v>
      </c>
      <c r="S48" s="123"/>
      <c r="T48" s="122">
        <v>1</v>
      </c>
      <c r="U48" s="515"/>
      <c r="V48" s="137">
        <v>43983</v>
      </c>
      <c r="W48" s="137">
        <v>44196</v>
      </c>
      <c r="X48" s="40">
        <v>44227</v>
      </c>
      <c r="Y48" s="377">
        <v>44286</v>
      </c>
      <c r="Z48" s="506"/>
      <c r="AA48" s="369"/>
      <c r="AB48" s="370" t="str">
        <f t="shared" si="57"/>
        <v/>
      </c>
      <c r="AC48" s="57" t="str">
        <f t="shared" si="62"/>
        <v/>
      </c>
      <c r="AD48" s="371" t="str">
        <f t="shared" si="63"/>
        <v/>
      </c>
      <c r="AE48" s="372" t="s">
        <v>690</v>
      </c>
      <c r="AF48" s="373" t="s">
        <v>678</v>
      </c>
      <c r="AG48" s="374" t="str">
        <f t="shared" si="58"/>
        <v>PENDIENTE</v>
      </c>
      <c r="AH48" s="224" t="s">
        <v>828</v>
      </c>
      <c r="AI48" s="224"/>
      <c r="AJ48" s="224"/>
      <c r="AK48" s="257" t="s">
        <v>1042</v>
      </c>
      <c r="AL48" s="210" t="s">
        <v>1042</v>
      </c>
      <c r="AM48" s="248" t="s">
        <v>1042</v>
      </c>
      <c r="AN48" s="224" t="s">
        <v>690</v>
      </c>
      <c r="AO48" s="224" t="s">
        <v>427</v>
      </c>
      <c r="AP48" s="249" t="str">
        <f t="shared" si="42"/>
        <v>PENDIENTE</v>
      </c>
      <c r="AQ48" s="254">
        <v>44469</v>
      </c>
      <c r="AR48" s="586"/>
      <c r="AS48" s="583"/>
      <c r="AT48" s="583"/>
      <c r="AU48" s="583"/>
      <c r="AV48" s="583"/>
      <c r="AW48" s="586" t="s">
        <v>1103</v>
      </c>
      <c r="AX48" s="583" t="s">
        <v>678</v>
      </c>
      <c r="AY48" s="583" t="s">
        <v>427</v>
      </c>
      <c r="AZ48" s="254"/>
      <c r="BA48" s="252"/>
      <c r="BB48" s="224"/>
      <c r="BC48" s="255" t="str">
        <f t="shared" si="47"/>
        <v/>
      </c>
      <c r="BD48" s="256" t="str">
        <f t="shared" si="48"/>
        <v/>
      </c>
      <c r="BE48" s="248" t="str">
        <f t="shared" si="49"/>
        <v/>
      </c>
      <c r="BF48" s="251"/>
      <c r="BG48" s="249" t="str">
        <f t="shared" si="50"/>
        <v>PENDIENTE</v>
      </c>
      <c r="BH48" s="250"/>
      <c r="BI48" s="250" t="str">
        <f t="shared" si="51"/>
        <v>ABIERTO</v>
      </c>
      <c r="BJ48" s="250" t="str">
        <f t="shared" si="52"/>
        <v>ABIERTO</v>
      </c>
    </row>
    <row r="49" spans="1:62" ht="35.1" customHeight="1" x14ac:dyDescent="0.2">
      <c r="A49" s="115"/>
      <c r="B49" s="115"/>
      <c r="C49" s="116" t="s">
        <v>81</v>
      </c>
      <c r="D49" s="115"/>
      <c r="E49" s="522"/>
      <c r="F49" s="115"/>
      <c r="G49" s="117">
        <v>28</v>
      </c>
      <c r="H49" s="118" t="s">
        <v>176</v>
      </c>
      <c r="I49" s="119" t="s">
        <v>255</v>
      </c>
      <c r="J49" s="515"/>
      <c r="K49" s="515"/>
      <c r="L49" s="515"/>
      <c r="M49" s="128"/>
      <c r="N49" s="116" t="s">
        <v>88</v>
      </c>
      <c r="O49" s="116"/>
      <c r="P49" s="116" t="s">
        <v>180</v>
      </c>
      <c r="Q49" s="123" t="s">
        <v>188</v>
      </c>
      <c r="R49" s="121" t="s">
        <v>189</v>
      </c>
      <c r="S49" s="123"/>
      <c r="T49" s="122">
        <v>1</v>
      </c>
      <c r="U49" s="515"/>
      <c r="V49" s="137"/>
      <c r="W49" s="137">
        <v>44196</v>
      </c>
      <c r="X49" s="40">
        <v>44227</v>
      </c>
      <c r="Y49" s="377">
        <v>44286</v>
      </c>
      <c r="Z49" s="506"/>
      <c r="AA49" s="369"/>
      <c r="AB49" s="370" t="str">
        <f t="shared" si="57"/>
        <v/>
      </c>
      <c r="AC49" s="57" t="str">
        <f t="shared" si="62"/>
        <v/>
      </c>
      <c r="AD49" s="371" t="str">
        <f t="shared" si="63"/>
        <v/>
      </c>
      <c r="AE49" s="372" t="s">
        <v>690</v>
      </c>
      <c r="AF49" s="373" t="s">
        <v>678</v>
      </c>
      <c r="AG49" s="374" t="str">
        <f t="shared" si="58"/>
        <v>PENDIENTE</v>
      </c>
      <c r="AH49" s="224" t="s">
        <v>828</v>
      </c>
      <c r="AI49" s="224"/>
      <c r="AJ49" s="224">
        <v>1</v>
      </c>
      <c r="AK49" s="257">
        <v>1</v>
      </c>
      <c r="AL49" s="210">
        <v>1</v>
      </c>
      <c r="AM49" s="248" t="s">
        <v>1043</v>
      </c>
      <c r="AN49" s="224" t="s">
        <v>690</v>
      </c>
      <c r="AO49" s="224" t="s">
        <v>1035</v>
      </c>
      <c r="AP49" s="249" t="str">
        <f t="shared" si="42"/>
        <v>CUMPLIDA</v>
      </c>
      <c r="AQ49" s="254"/>
      <c r="AR49" s="225"/>
      <c r="AS49" s="583"/>
      <c r="AT49" s="583"/>
      <c r="AU49" s="583"/>
      <c r="AV49" s="583"/>
      <c r="AW49" s="592"/>
      <c r="AX49" s="583"/>
      <c r="AY49" s="583"/>
      <c r="AZ49" s="254"/>
      <c r="BA49" s="252"/>
      <c r="BB49" s="224"/>
      <c r="BC49" s="255" t="str">
        <f t="shared" si="47"/>
        <v/>
      </c>
      <c r="BD49" s="256" t="str">
        <f t="shared" si="48"/>
        <v/>
      </c>
      <c r="BE49" s="248" t="str">
        <f t="shared" si="49"/>
        <v/>
      </c>
      <c r="BF49" s="251"/>
      <c r="BG49" s="249" t="str">
        <f t="shared" si="50"/>
        <v>PENDIENTE</v>
      </c>
      <c r="BH49" s="250"/>
      <c r="BI49" s="250" t="str">
        <f t="shared" si="51"/>
        <v>ABIERTO</v>
      </c>
      <c r="BJ49" s="250" t="str">
        <f t="shared" si="52"/>
        <v>ABIERTO</v>
      </c>
    </row>
    <row r="50" spans="1:62" ht="35.1" customHeight="1" x14ac:dyDescent="0.25">
      <c r="A50" s="115"/>
      <c r="B50" s="115"/>
      <c r="C50" s="116" t="s">
        <v>81</v>
      </c>
      <c r="D50" s="115"/>
      <c r="E50" s="522"/>
      <c r="F50" s="115"/>
      <c r="G50" s="117">
        <v>29</v>
      </c>
      <c r="H50" s="118" t="s">
        <v>176</v>
      </c>
      <c r="I50" s="119" t="s">
        <v>256</v>
      </c>
      <c r="J50" s="515"/>
      <c r="K50" s="515"/>
      <c r="L50" s="515" t="s">
        <v>186</v>
      </c>
      <c r="M50" s="132">
        <v>1</v>
      </c>
      <c r="N50" s="116" t="s">
        <v>88</v>
      </c>
      <c r="O50" s="116"/>
      <c r="P50" s="116" t="s">
        <v>180</v>
      </c>
      <c r="Q50" s="123" t="s">
        <v>188</v>
      </c>
      <c r="R50" s="121" t="s">
        <v>189</v>
      </c>
      <c r="S50" s="121"/>
      <c r="T50" s="122">
        <v>1</v>
      </c>
      <c r="U50" s="515"/>
      <c r="V50" s="137">
        <v>43983</v>
      </c>
      <c r="W50" s="137">
        <v>44196</v>
      </c>
      <c r="X50" s="40">
        <v>44227</v>
      </c>
      <c r="Y50" s="377">
        <v>44286</v>
      </c>
      <c r="Z50" s="506"/>
      <c r="AA50" s="369"/>
      <c r="AB50" s="370" t="str">
        <f t="shared" si="57"/>
        <v/>
      </c>
      <c r="AC50" s="57" t="str">
        <f t="shared" si="62"/>
        <v/>
      </c>
      <c r="AD50" s="371" t="str">
        <f t="shared" si="63"/>
        <v/>
      </c>
      <c r="AE50" s="372" t="s">
        <v>691</v>
      </c>
      <c r="AF50" s="373" t="s">
        <v>678</v>
      </c>
      <c r="AG50" s="374" t="str">
        <f t="shared" si="58"/>
        <v>PENDIENTE</v>
      </c>
      <c r="AH50" s="224" t="s">
        <v>828</v>
      </c>
      <c r="AI50" s="224"/>
      <c r="AJ50" s="224"/>
      <c r="AK50" s="257" t="s">
        <v>1042</v>
      </c>
      <c r="AL50" s="210" t="s">
        <v>1042</v>
      </c>
      <c r="AM50" s="248" t="s">
        <v>1042</v>
      </c>
      <c r="AN50" s="224" t="s">
        <v>1040</v>
      </c>
      <c r="AO50" s="224" t="s">
        <v>427</v>
      </c>
      <c r="AP50" s="249" t="str">
        <f t="shared" si="42"/>
        <v>PENDIENTE</v>
      </c>
      <c r="AQ50" s="254">
        <v>44469</v>
      </c>
      <c r="AR50" s="586"/>
      <c r="AS50" s="583"/>
      <c r="AT50" s="583"/>
      <c r="AU50" s="583"/>
      <c r="AV50" s="583"/>
      <c r="AW50" s="586" t="s">
        <v>1103</v>
      </c>
      <c r="AX50" s="583" t="s">
        <v>678</v>
      </c>
      <c r="AY50" s="583" t="s">
        <v>427</v>
      </c>
      <c r="AZ50" s="254"/>
      <c r="BA50" s="252"/>
      <c r="BB50" s="224"/>
      <c r="BC50" s="255" t="str">
        <f t="shared" si="47"/>
        <v/>
      </c>
      <c r="BD50" s="256" t="str">
        <f t="shared" si="48"/>
        <v/>
      </c>
      <c r="BE50" s="248" t="str">
        <f t="shared" si="49"/>
        <v/>
      </c>
      <c r="BF50" s="251"/>
      <c r="BG50" s="249" t="str">
        <f t="shared" si="50"/>
        <v>PENDIENTE</v>
      </c>
      <c r="BH50" s="250"/>
      <c r="BI50" s="250" t="str">
        <f t="shared" si="51"/>
        <v>ABIERTO</v>
      </c>
      <c r="BJ50" s="250" t="str">
        <f t="shared" si="52"/>
        <v>ABIERTO</v>
      </c>
    </row>
    <row r="51" spans="1:62" ht="35.1" customHeight="1" x14ac:dyDescent="0.25">
      <c r="A51" s="115"/>
      <c r="B51" s="115"/>
      <c r="C51" s="116" t="s">
        <v>81</v>
      </c>
      <c r="D51" s="115"/>
      <c r="E51" s="522"/>
      <c r="F51" s="115"/>
      <c r="G51" s="117">
        <v>30</v>
      </c>
      <c r="H51" s="118" t="s">
        <v>176</v>
      </c>
      <c r="I51" s="119" t="s">
        <v>257</v>
      </c>
      <c r="J51" s="515" t="s">
        <v>258</v>
      </c>
      <c r="K51" s="515" t="s">
        <v>259</v>
      </c>
      <c r="L51" s="515" t="s">
        <v>186</v>
      </c>
      <c r="M51" s="131">
        <v>1</v>
      </c>
      <c r="N51" s="116" t="s">
        <v>88</v>
      </c>
      <c r="O51" s="116"/>
      <c r="P51" s="116" t="s">
        <v>180</v>
      </c>
      <c r="Q51" s="123" t="s">
        <v>188</v>
      </c>
      <c r="R51" s="121" t="s">
        <v>189</v>
      </c>
      <c r="S51" s="133"/>
      <c r="T51" s="122">
        <v>1</v>
      </c>
      <c r="U51" s="123" t="s">
        <v>260</v>
      </c>
      <c r="V51" s="137">
        <v>43983</v>
      </c>
      <c r="W51" s="137">
        <v>44196</v>
      </c>
      <c r="X51" s="40">
        <v>44227</v>
      </c>
      <c r="Y51" s="377">
        <v>44286</v>
      </c>
      <c r="Z51" s="506" t="s">
        <v>668</v>
      </c>
      <c r="AA51" s="369">
        <v>0.2</v>
      </c>
      <c r="AB51" s="370">
        <f t="shared" si="57"/>
        <v>0.2</v>
      </c>
      <c r="AC51" s="57">
        <f t="shared" si="62"/>
        <v>0.2</v>
      </c>
      <c r="AD51" s="371" t="str">
        <f t="shared" si="63"/>
        <v>ALERTA</v>
      </c>
      <c r="AE51" s="372" t="s">
        <v>692</v>
      </c>
      <c r="AF51" s="373" t="s">
        <v>678</v>
      </c>
      <c r="AG51" s="374" t="str">
        <f t="shared" si="58"/>
        <v>INCUMPLIDA</v>
      </c>
      <c r="AH51" s="224" t="s">
        <v>828</v>
      </c>
      <c r="AI51" s="224"/>
      <c r="AJ51" s="224"/>
      <c r="AK51" s="257" t="s">
        <v>1042</v>
      </c>
      <c r="AL51" s="210" t="s">
        <v>1042</v>
      </c>
      <c r="AM51" s="248" t="s">
        <v>1042</v>
      </c>
      <c r="AN51" s="224" t="s">
        <v>1041</v>
      </c>
      <c r="AO51" s="224" t="s">
        <v>427</v>
      </c>
      <c r="AP51" s="249" t="str">
        <f t="shared" si="42"/>
        <v>PENDIENTE</v>
      </c>
      <c r="AQ51" s="254">
        <v>44469</v>
      </c>
      <c r="AR51" s="586" t="s">
        <v>1104</v>
      </c>
      <c r="AS51" s="583"/>
      <c r="AT51" s="583"/>
      <c r="AU51" s="583"/>
      <c r="AV51" s="583"/>
      <c r="AW51" s="586" t="s">
        <v>1105</v>
      </c>
      <c r="AX51" s="583" t="s">
        <v>678</v>
      </c>
      <c r="AY51" s="583" t="s">
        <v>427</v>
      </c>
      <c r="AZ51" s="254"/>
      <c r="BA51" s="252"/>
      <c r="BB51" s="224"/>
      <c r="BC51" s="255" t="str">
        <f t="shared" si="47"/>
        <v/>
      </c>
      <c r="BD51" s="256" t="str">
        <f t="shared" si="48"/>
        <v/>
      </c>
      <c r="BE51" s="248" t="str">
        <f t="shared" si="49"/>
        <v/>
      </c>
      <c r="BF51" s="251"/>
      <c r="BG51" s="249" t="str">
        <f t="shared" si="50"/>
        <v>PENDIENTE</v>
      </c>
      <c r="BH51" s="250"/>
      <c r="BI51" s="250" t="str">
        <f t="shared" si="51"/>
        <v>ABIERTO</v>
      </c>
      <c r="BJ51" s="250" t="str">
        <f t="shared" si="52"/>
        <v>ABIERTO</v>
      </c>
    </row>
    <row r="52" spans="1:62" ht="35.1" customHeight="1" x14ac:dyDescent="0.25">
      <c r="A52" s="115"/>
      <c r="B52" s="115"/>
      <c r="C52" s="116" t="s">
        <v>81</v>
      </c>
      <c r="D52" s="115"/>
      <c r="E52" s="522"/>
      <c r="F52" s="115"/>
      <c r="G52" s="117">
        <v>31</v>
      </c>
      <c r="H52" s="118" t="s">
        <v>176</v>
      </c>
      <c r="I52" s="119" t="s">
        <v>261</v>
      </c>
      <c r="J52" s="515"/>
      <c r="K52" s="515"/>
      <c r="L52" s="515" t="s">
        <v>186</v>
      </c>
      <c r="M52" s="124">
        <v>1</v>
      </c>
      <c r="N52" s="116" t="s">
        <v>88</v>
      </c>
      <c r="O52" s="116"/>
      <c r="P52" s="116" t="s">
        <v>180</v>
      </c>
      <c r="Q52" s="134"/>
      <c r="R52" s="134"/>
      <c r="S52" s="134"/>
      <c r="T52" s="122">
        <v>1</v>
      </c>
      <c r="U52" s="515" t="s">
        <v>262</v>
      </c>
      <c r="V52" s="513">
        <v>43887</v>
      </c>
      <c r="W52" s="513">
        <v>44196</v>
      </c>
      <c r="X52" s="514">
        <v>44227</v>
      </c>
      <c r="Y52" s="377">
        <v>44286</v>
      </c>
      <c r="Z52" s="506"/>
      <c r="AA52" s="369">
        <v>0.2</v>
      </c>
      <c r="AB52" s="370">
        <f t="shared" si="57"/>
        <v>0.2</v>
      </c>
      <c r="AC52" s="57">
        <f t="shared" si="62"/>
        <v>0.2</v>
      </c>
      <c r="AD52" s="371" t="str">
        <f t="shared" si="63"/>
        <v>ALERTA</v>
      </c>
      <c r="AE52" s="372" t="s">
        <v>692</v>
      </c>
      <c r="AF52" s="373" t="s">
        <v>678</v>
      </c>
      <c r="AG52" s="374" t="str">
        <f t="shared" si="58"/>
        <v>INCUMPLIDA</v>
      </c>
      <c r="AH52" s="224" t="s">
        <v>828</v>
      </c>
      <c r="AI52" s="224"/>
      <c r="AJ52" s="224"/>
      <c r="AK52" s="257" t="s">
        <v>1042</v>
      </c>
      <c r="AL52" s="210" t="s">
        <v>1042</v>
      </c>
      <c r="AM52" s="248" t="s">
        <v>1042</v>
      </c>
      <c r="AN52" s="224" t="s">
        <v>692</v>
      </c>
      <c r="AO52" s="224" t="s">
        <v>427</v>
      </c>
      <c r="AP52" s="249" t="str">
        <f t="shared" si="42"/>
        <v>PENDIENTE</v>
      </c>
      <c r="AQ52" s="254">
        <v>44469</v>
      </c>
      <c r="AR52" s="586"/>
      <c r="AS52" s="583"/>
      <c r="AT52" s="583"/>
      <c r="AU52" s="583"/>
      <c r="AV52" s="583"/>
      <c r="AW52" s="586" t="s">
        <v>1103</v>
      </c>
      <c r="AX52" s="583" t="s">
        <v>678</v>
      </c>
      <c r="AY52" s="583" t="s">
        <v>427</v>
      </c>
      <c r="AZ52" s="254"/>
      <c r="BA52" s="252"/>
      <c r="BB52" s="224"/>
      <c r="BC52" s="255" t="str">
        <f t="shared" si="47"/>
        <v/>
      </c>
      <c r="BD52" s="256" t="str">
        <f t="shared" si="48"/>
        <v/>
      </c>
      <c r="BE52" s="248" t="str">
        <f t="shared" si="49"/>
        <v/>
      </c>
      <c r="BF52" s="251"/>
      <c r="BG52" s="249" t="str">
        <f t="shared" si="50"/>
        <v>PENDIENTE</v>
      </c>
      <c r="BH52" s="250"/>
      <c r="BI52" s="250" t="str">
        <f t="shared" si="51"/>
        <v>ABIERTO</v>
      </c>
      <c r="BJ52" s="250" t="str">
        <f t="shared" si="52"/>
        <v>ABIERTO</v>
      </c>
    </row>
    <row r="53" spans="1:62" ht="35.1" customHeight="1" x14ac:dyDescent="0.25">
      <c r="A53" s="115"/>
      <c r="B53" s="115"/>
      <c r="C53" s="116" t="s">
        <v>81</v>
      </c>
      <c r="D53" s="115"/>
      <c r="E53" s="522"/>
      <c r="F53" s="115"/>
      <c r="G53" s="117">
        <v>32</v>
      </c>
      <c r="H53" s="118" t="s">
        <v>176</v>
      </c>
      <c r="I53" s="119" t="s">
        <v>263</v>
      </c>
      <c r="J53" s="515"/>
      <c r="K53" s="515"/>
      <c r="L53" s="515" t="s">
        <v>186</v>
      </c>
      <c r="M53" s="124">
        <v>1</v>
      </c>
      <c r="N53" s="116" t="s">
        <v>88</v>
      </c>
      <c r="O53" s="116"/>
      <c r="P53" s="116" t="s">
        <v>180</v>
      </c>
      <c r="Q53" s="123" t="s">
        <v>188</v>
      </c>
      <c r="R53" s="121" t="s">
        <v>189</v>
      </c>
      <c r="S53" s="123"/>
      <c r="T53" s="122">
        <v>1</v>
      </c>
      <c r="U53" s="515"/>
      <c r="V53" s="513">
        <v>43887</v>
      </c>
      <c r="W53" s="513">
        <v>44196</v>
      </c>
      <c r="X53" s="514">
        <v>44196</v>
      </c>
      <c r="Y53" s="377">
        <v>44286</v>
      </c>
      <c r="Z53" s="506"/>
      <c r="AA53" s="369">
        <v>0.2</v>
      </c>
      <c r="AB53" s="370">
        <f t="shared" si="57"/>
        <v>0.2</v>
      </c>
      <c r="AC53" s="57">
        <f t="shared" si="62"/>
        <v>0.2</v>
      </c>
      <c r="AD53" s="371" t="str">
        <f t="shared" si="63"/>
        <v>ALERTA</v>
      </c>
      <c r="AE53" s="372" t="s">
        <v>692</v>
      </c>
      <c r="AF53" s="373" t="s">
        <v>678</v>
      </c>
      <c r="AG53" s="374" t="str">
        <f t="shared" si="58"/>
        <v>INCUMPLIDA</v>
      </c>
      <c r="AH53" s="224" t="s">
        <v>828</v>
      </c>
      <c r="AI53" s="224"/>
      <c r="AJ53" s="224"/>
      <c r="AK53" s="257" t="s">
        <v>1042</v>
      </c>
      <c r="AL53" s="210" t="s">
        <v>1042</v>
      </c>
      <c r="AM53" s="248" t="s">
        <v>1042</v>
      </c>
      <c r="AN53" s="224" t="s">
        <v>692</v>
      </c>
      <c r="AO53" s="224" t="s">
        <v>427</v>
      </c>
      <c r="AP53" s="249" t="str">
        <f t="shared" si="42"/>
        <v>PENDIENTE</v>
      </c>
      <c r="AQ53" s="254">
        <v>44469</v>
      </c>
      <c r="AR53" s="586"/>
      <c r="AS53" s="583"/>
      <c r="AT53" s="583"/>
      <c r="AU53" s="583"/>
      <c r="AV53" s="583"/>
      <c r="AW53" s="586" t="s">
        <v>1106</v>
      </c>
      <c r="AX53" s="583" t="s">
        <v>678</v>
      </c>
      <c r="AY53" s="583" t="s">
        <v>427</v>
      </c>
      <c r="AZ53" s="254"/>
      <c r="BA53" s="252"/>
      <c r="BB53" s="224"/>
      <c r="BC53" s="255" t="str">
        <f t="shared" si="47"/>
        <v/>
      </c>
      <c r="BD53" s="256" t="str">
        <f t="shared" si="48"/>
        <v/>
      </c>
      <c r="BE53" s="248" t="str">
        <f t="shared" si="49"/>
        <v/>
      </c>
      <c r="BF53" s="251"/>
      <c r="BG53" s="249" t="str">
        <f t="shared" si="50"/>
        <v>PENDIENTE</v>
      </c>
      <c r="BH53" s="250"/>
      <c r="BI53" s="250" t="str">
        <f t="shared" si="51"/>
        <v>ABIERTO</v>
      </c>
      <c r="BJ53" s="250" t="str">
        <f t="shared" si="52"/>
        <v>ABIERTO</v>
      </c>
    </row>
    <row r="54" spans="1:62" ht="35.1" customHeight="1" x14ac:dyDescent="0.25">
      <c r="A54" s="115"/>
      <c r="B54" s="115"/>
      <c r="C54" s="116" t="s">
        <v>81</v>
      </c>
      <c r="D54" s="115"/>
      <c r="E54" s="522"/>
      <c r="F54" s="115"/>
      <c r="G54" s="117">
        <v>33</v>
      </c>
      <c r="H54" s="118" t="s">
        <v>176</v>
      </c>
      <c r="I54" s="119" t="s">
        <v>264</v>
      </c>
      <c r="J54" s="515"/>
      <c r="K54" s="515"/>
      <c r="L54" s="515" t="s">
        <v>186</v>
      </c>
      <c r="M54" s="124">
        <v>1</v>
      </c>
      <c r="N54" s="116" t="s">
        <v>88</v>
      </c>
      <c r="O54" s="116"/>
      <c r="P54" s="116" t="s">
        <v>180</v>
      </c>
      <c r="Q54" s="123" t="s">
        <v>188</v>
      </c>
      <c r="R54" s="121" t="s">
        <v>189</v>
      </c>
      <c r="S54" s="123"/>
      <c r="T54" s="122">
        <v>1</v>
      </c>
      <c r="U54" s="515"/>
      <c r="V54" s="513">
        <v>43887</v>
      </c>
      <c r="W54" s="513">
        <v>44196</v>
      </c>
      <c r="X54" s="514">
        <v>44196</v>
      </c>
      <c r="Y54" s="377">
        <v>44286</v>
      </c>
      <c r="Z54" s="506"/>
      <c r="AA54" s="369">
        <v>0.2</v>
      </c>
      <c r="AB54" s="370">
        <f t="shared" si="57"/>
        <v>0.2</v>
      </c>
      <c r="AC54" s="57">
        <f t="shared" si="62"/>
        <v>0.2</v>
      </c>
      <c r="AD54" s="371" t="str">
        <f t="shared" si="63"/>
        <v>ALERTA</v>
      </c>
      <c r="AE54" s="372" t="s">
        <v>692</v>
      </c>
      <c r="AF54" s="373" t="s">
        <v>678</v>
      </c>
      <c r="AG54" s="374" t="str">
        <f t="shared" si="58"/>
        <v>INCUMPLIDA</v>
      </c>
      <c r="AH54" s="224" t="s">
        <v>828</v>
      </c>
      <c r="AI54" s="224"/>
      <c r="AJ54" s="224"/>
      <c r="AK54" s="257" t="s">
        <v>1042</v>
      </c>
      <c r="AL54" s="210" t="s">
        <v>1042</v>
      </c>
      <c r="AM54" s="248" t="s">
        <v>1042</v>
      </c>
      <c r="AN54" s="224" t="s">
        <v>692</v>
      </c>
      <c r="AO54" s="224" t="s">
        <v>427</v>
      </c>
      <c r="AP54" s="249" t="str">
        <f t="shared" si="42"/>
        <v>PENDIENTE</v>
      </c>
      <c r="AQ54" s="254">
        <v>44469</v>
      </c>
      <c r="AR54" s="586" t="s">
        <v>1107</v>
      </c>
      <c r="AS54" s="583"/>
      <c r="AT54" s="583"/>
      <c r="AU54" s="583"/>
      <c r="AV54" s="583"/>
      <c r="AW54" s="586" t="s">
        <v>1108</v>
      </c>
      <c r="AX54" s="583" t="s">
        <v>678</v>
      </c>
      <c r="AY54" s="583" t="s">
        <v>427</v>
      </c>
      <c r="AZ54" s="254"/>
      <c r="BA54" s="252"/>
      <c r="BB54" s="224"/>
      <c r="BC54" s="255" t="str">
        <f t="shared" si="47"/>
        <v/>
      </c>
      <c r="BD54" s="256" t="str">
        <f t="shared" si="48"/>
        <v/>
      </c>
      <c r="BE54" s="248" t="str">
        <f t="shared" si="49"/>
        <v/>
      </c>
      <c r="BF54" s="251"/>
      <c r="BG54" s="249" t="str">
        <f t="shared" si="50"/>
        <v>PENDIENTE</v>
      </c>
      <c r="BH54" s="250"/>
      <c r="BI54" s="250" t="str">
        <f t="shared" si="51"/>
        <v>ABIERTO</v>
      </c>
      <c r="BJ54" s="250" t="str">
        <f t="shared" si="52"/>
        <v>ABIERTO</v>
      </c>
    </row>
    <row r="55" spans="1:62" ht="35.1" customHeight="1" x14ac:dyDescent="0.25">
      <c r="A55" s="115"/>
      <c r="B55" s="115"/>
      <c r="C55" s="116" t="s">
        <v>81</v>
      </c>
      <c r="D55" s="115"/>
      <c r="E55" s="522"/>
      <c r="F55" s="115"/>
      <c r="G55" s="117">
        <v>34</v>
      </c>
      <c r="H55" s="118" t="s">
        <v>176</v>
      </c>
      <c r="I55" s="119" t="s">
        <v>265</v>
      </c>
      <c r="J55" s="515"/>
      <c r="K55" s="515"/>
      <c r="L55" s="515" t="s">
        <v>186</v>
      </c>
      <c r="M55" s="124">
        <v>1</v>
      </c>
      <c r="N55" s="116" t="s">
        <v>88</v>
      </c>
      <c r="O55" s="116"/>
      <c r="P55" s="116" t="s">
        <v>180</v>
      </c>
      <c r="Q55" s="123" t="s">
        <v>188</v>
      </c>
      <c r="R55" s="121" t="s">
        <v>189</v>
      </c>
      <c r="S55" s="123"/>
      <c r="T55" s="122">
        <v>1</v>
      </c>
      <c r="U55" s="515"/>
      <c r="V55" s="513">
        <v>43983</v>
      </c>
      <c r="W55" s="513">
        <v>44196</v>
      </c>
      <c r="X55" s="514">
        <v>44196</v>
      </c>
      <c r="Y55" s="377">
        <v>44286</v>
      </c>
      <c r="Z55" s="506"/>
      <c r="AA55" s="369">
        <v>0.2</v>
      </c>
      <c r="AB55" s="370">
        <f t="shared" si="57"/>
        <v>0.2</v>
      </c>
      <c r="AC55" s="57">
        <f t="shared" si="62"/>
        <v>0.2</v>
      </c>
      <c r="AD55" s="371" t="str">
        <f t="shared" si="63"/>
        <v>ALERTA</v>
      </c>
      <c r="AE55" s="372" t="s">
        <v>692</v>
      </c>
      <c r="AF55" s="373" t="s">
        <v>678</v>
      </c>
      <c r="AG55" s="374" t="str">
        <f t="shared" si="58"/>
        <v>INCUMPLIDA</v>
      </c>
      <c r="AH55" s="224" t="s">
        <v>828</v>
      </c>
      <c r="AI55" s="224"/>
      <c r="AJ55" s="224"/>
      <c r="AK55" s="257" t="s">
        <v>1042</v>
      </c>
      <c r="AL55" s="210" t="s">
        <v>1042</v>
      </c>
      <c r="AM55" s="248" t="s">
        <v>1042</v>
      </c>
      <c r="AN55" s="224" t="s">
        <v>692</v>
      </c>
      <c r="AO55" s="224" t="s">
        <v>427</v>
      </c>
      <c r="AP55" s="249" t="str">
        <f t="shared" si="42"/>
        <v>PENDIENTE</v>
      </c>
      <c r="AQ55" s="254">
        <v>44469</v>
      </c>
      <c r="AR55" s="586"/>
      <c r="AS55" s="583"/>
      <c r="AT55" s="583"/>
      <c r="AU55" s="583"/>
      <c r="AV55" s="583"/>
      <c r="AW55" s="586" t="s">
        <v>1106</v>
      </c>
      <c r="AX55" s="583" t="s">
        <v>678</v>
      </c>
      <c r="AY55" s="583" t="s">
        <v>427</v>
      </c>
      <c r="AZ55" s="254"/>
      <c r="BA55" s="252"/>
      <c r="BB55" s="224"/>
      <c r="BC55" s="255" t="str">
        <f t="shared" si="47"/>
        <v/>
      </c>
      <c r="BD55" s="256" t="str">
        <f t="shared" si="48"/>
        <v/>
      </c>
      <c r="BE55" s="248" t="str">
        <f t="shared" si="49"/>
        <v/>
      </c>
      <c r="BF55" s="251"/>
      <c r="BG55" s="249" t="str">
        <f t="shared" si="50"/>
        <v>PENDIENTE</v>
      </c>
      <c r="BH55" s="250"/>
      <c r="BI55" s="250" t="str">
        <f t="shared" si="51"/>
        <v>ABIERTO</v>
      </c>
      <c r="BJ55" s="250" t="str">
        <f t="shared" si="52"/>
        <v>ABIERTO</v>
      </c>
    </row>
    <row r="56" spans="1:62" ht="35.1" customHeight="1" x14ac:dyDescent="0.25">
      <c r="A56" s="115"/>
      <c r="B56" s="115"/>
      <c r="C56" s="116" t="s">
        <v>81</v>
      </c>
      <c r="D56" s="115"/>
      <c r="E56" s="522"/>
      <c r="F56" s="115"/>
      <c r="G56" s="117">
        <v>35</v>
      </c>
      <c r="H56" s="118" t="s">
        <v>176</v>
      </c>
      <c r="I56" s="119" t="s">
        <v>266</v>
      </c>
      <c r="J56" s="515"/>
      <c r="K56" s="515"/>
      <c r="L56" s="515" t="s">
        <v>186</v>
      </c>
      <c r="M56" s="124">
        <v>1</v>
      </c>
      <c r="N56" s="116" t="s">
        <v>88</v>
      </c>
      <c r="O56" s="116"/>
      <c r="P56" s="116" t="s">
        <v>180</v>
      </c>
      <c r="Q56" s="123" t="s">
        <v>188</v>
      </c>
      <c r="R56" s="121" t="s">
        <v>189</v>
      </c>
      <c r="S56" s="135"/>
      <c r="T56" s="122">
        <v>1</v>
      </c>
      <c r="U56" s="515"/>
      <c r="V56" s="513">
        <v>43983</v>
      </c>
      <c r="W56" s="513">
        <v>44196</v>
      </c>
      <c r="X56" s="514">
        <v>44196</v>
      </c>
      <c r="Y56" s="377">
        <v>44286</v>
      </c>
      <c r="Z56" s="506"/>
      <c r="AA56" s="369">
        <v>0.2</v>
      </c>
      <c r="AB56" s="370">
        <f t="shared" si="57"/>
        <v>0.2</v>
      </c>
      <c r="AC56" s="57">
        <f t="shared" si="62"/>
        <v>0.2</v>
      </c>
      <c r="AD56" s="371" t="str">
        <f t="shared" si="63"/>
        <v>ALERTA</v>
      </c>
      <c r="AE56" s="372" t="s">
        <v>692</v>
      </c>
      <c r="AF56" s="373" t="s">
        <v>678</v>
      </c>
      <c r="AG56" s="374" t="str">
        <f t="shared" si="58"/>
        <v>INCUMPLIDA</v>
      </c>
      <c r="AH56" s="224" t="s">
        <v>828</v>
      </c>
      <c r="AI56" s="224"/>
      <c r="AJ56" s="224"/>
      <c r="AK56" s="257" t="s">
        <v>1042</v>
      </c>
      <c r="AL56" s="210" t="s">
        <v>1042</v>
      </c>
      <c r="AM56" s="248" t="s">
        <v>1042</v>
      </c>
      <c r="AN56" s="224" t="s">
        <v>692</v>
      </c>
      <c r="AO56" s="224" t="s">
        <v>427</v>
      </c>
      <c r="AP56" s="249" t="str">
        <f t="shared" si="42"/>
        <v>PENDIENTE</v>
      </c>
      <c r="AQ56" s="254">
        <v>44469</v>
      </c>
      <c r="AR56" s="586" t="s">
        <v>1109</v>
      </c>
      <c r="AS56" s="583"/>
      <c r="AT56" s="583"/>
      <c r="AU56" s="583"/>
      <c r="AV56" s="583"/>
      <c r="AW56" s="586" t="s">
        <v>1110</v>
      </c>
      <c r="AX56" s="583" t="s">
        <v>678</v>
      </c>
      <c r="AY56" s="583" t="s">
        <v>427</v>
      </c>
      <c r="AZ56" s="254"/>
      <c r="BA56" s="252"/>
      <c r="BB56" s="224"/>
      <c r="BC56" s="255" t="str">
        <f t="shared" si="47"/>
        <v/>
      </c>
      <c r="BD56" s="256" t="str">
        <f t="shared" si="48"/>
        <v/>
      </c>
      <c r="BE56" s="248" t="str">
        <f t="shared" si="49"/>
        <v/>
      </c>
      <c r="BF56" s="251"/>
      <c r="BG56" s="249" t="str">
        <f t="shared" si="50"/>
        <v>PENDIENTE</v>
      </c>
      <c r="BH56" s="250"/>
      <c r="BI56" s="250" t="str">
        <f t="shared" si="51"/>
        <v>ABIERTO</v>
      </c>
      <c r="BJ56" s="250" t="str">
        <f t="shared" si="52"/>
        <v>ABIERTO</v>
      </c>
    </row>
    <row r="57" spans="1:62" ht="35.1" customHeight="1" x14ac:dyDescent="0.25">
      <c r="A57" s="115"/>
      <c r="B57" s="115"/>
      <c r="C57" s="116" t="s">
        <v>81</v>
      </c>
      <c r="D57" s="115"/>
      <c r="E57" s="522"/>
      <c r="F57" s="115"/>
      <c r="G57" s="117">
        <v>36</v>
      </c>
      <c r="H57" s="118" t="s">
        <v>176</v>
      </c>
      <c r="I57" s="119" t="s">
        <v>267</v>
      </c>
      <c r="J57" s="515"/>
      <c r="K57" s="515"/>
      <c r="L57" s="515" t="s">
        <v>186</v>
      </c>
      <c r="M57" s="124">
        <v>1</v>
      </c>
      <c r="N57" s="116" t="s">
        <v>88</v>
      </c>
      <c r="O57" s="116"/>
      <c r="P57" s="116" t="s">
        <v>180</v>
      </c>
      <c r="Q57" s="123" t="s">
        <v>188</v>
      </c>
      <c r="R57" s="121" t="s">
        <v>189</v>
      </c>
      <c r="S57" s="123"/>
      <c r="T57" s="122">
        <v>1</v>
      </c>
      <c r="U57" s="515"/>
      <c r="V57" s="513">
        <v>43887</v>
      </c>
      <c r="W57" s="513">
        <v>44196</v>
      </c>
      <c r="X57" s="514">
        <v>44196</v>
      </c>
      <c r="Y57" s="377">
        <v>44286</v>
      </c>
      <c r="Z57" s="506"/>
      <c r="AA57" s="369">
        <v>0.2</v>
      </c>
      <c r="AB57" s="370">
        <f t="shared" si="57"/>
        <v>0.2</v>
      </c>
      <c r="AC57" s="57">
        <f t="shared" si="62"/>
        <v>0.2</v>
      </c>
      <c r="AD57" s="371" t="str">
        <f t="shared" si="63"/>
        <v>ALERTA</v>
      </c>
      <c r="AE57" s="372" t="s">
        <v>692</v>
      </c>
      <c r="AF57" s="373" t="s">
        <v>678</v>
      </c>
      <c r="AG57" s="374" t="str">
        <f t="shared" si="58"/>
        <v>INCUMPLIDA</v>
      </c>
      <c r="AH57" s="224" t="s">
        <v>828</v>
      </c>
      <c r="AI57" s="224"/>
      <c r="AJ57" s="224"/>
      <c r="AK57" s="257" t="s">
        <v>1042</v>
      </c>
      <c r="AL57" s="210" t="s">
        <v>1042</v>
      </c>
      <c r="AM57" s="248" t="s">
        <v>1042</v>
      </c>
      <c r="AN57" s="224" t="s">
        <v>692</v>
      </c>
      <c r="AO57" s="224" t="s">
        <v>427</v>
      </c>
      <c r="AP57" s="249" t="str">
        <f t="shared" si="42"/>
        <v>PENDIENTE</v>
      </c>
      <c r="AQ57" s="254">
        <v>44469</v>
      </c>
      <c r="AR57" s="586"/>
      <c r="AS57" s="583"/>
      <c r="AT57" s="583"/>
      <c r="AU57" s="583"/>
      <c r="AV57" s="583"/>
      <c r="AW57" s="586" t="s">
        <v>1111</v>
      </c>
      <c r="AX57" s="583" t="s">
        <v>678</v>
      </c>
      <c r="AY57" s="583" t="s">
        <v>427</v>
      </c>
      <c r="AZ57" s="254"/>
      <c r="BA57" s="252"/>
      <c r="BB57" s="224"/>
      <c r="BC57" s="255" t="str">
        <f t="shared" si="47"/>
        <v/>
      </c>
      <c r="BD57" s="256" t="str">
        <f t="shared" si="48"/>
        <v/>
      </c>
      <c r="BE57" s="248" t="str">
        <f t="shared" si="49"/>
        <v/>
      </c>
      <c r="BF57" s="251"/>
      <c r="BG57" s="249" t="str">
        <f t="shared" si="50"/>
        <v>PENDIENTE</v>
      </c>
      <c r="BH57" s="250"/>
      <c r="BI57" s="250" t="str">
        <f t="shared" si="51"/>
        <v>ABIERTO</v>
      </c>
      <c r="BJ57" s="250" t="str">
        <f t="shared" si="52"/>
        <v>ABIERTO</v>
      </c>
    </row>
    <row r="58" spans="1:62" ht="35.1" customHeight="1" x14ac:dyDescent="0.25">
      <c r="A58" s="115"/>
      <c r="B58" s="115"/>
      <c r="C58" s="116" t="s">
        <v>81</v>
      </c>
      <c r="D58" s="115"/>
      <c r="E58" s="522"/>
      <c r="F58" s="115"/>
      <c r="G58" s="117">
        <v>37</v>
      </c>
      <c r="H58" s="118" t="s">
        <v>176</v>
      </c>
      <c r="I58" s="119" t="s">
        <v>268</v>
      </c>
      <c r="J58" s="515"/>
      <c r="K58" s="515"/>
      <c r="L58" s="515" t="s">
        <v>186</v>
      </c>
      <c r="M58" s="124">
        <v>1</v>
      </c>
      <c r="N58" s="116" t="s">
        <v>88</v>
      </c>
      <c r="O58" s="116"/>
      <c r="P58" s="116" t="s">
        <v>180</v>
      </c>
      <c r="Q58" s="123" t="s">
        <v>188</v>
      </c>
      <c r="R58" s="121" t="s">
        <v>189</v>
      </c>
      <c r="S58" s="123"/>
      <c r="T58" s="122">
        <v>1</v>
      </c>
      <c r="U58" s="515"/>
      <c r="V58" s="513">
        <v>43887</v>
      </c>
      <c r="W58" s="513">
        <v>44196</v>
      </c>
      <c r="X58" s="514">
        <v>44196</v>
      </c>
      <c r="Y58" s="377">
        <v>44286</v>
      </c>
      <c r="Z58" s="506"/>
      <c r="AA58" s="369">
        <v>0.2</v>
      </c>
      <c r="AB58" s="370">
        <f t="shared" si="57"/>
        <v>0.2</v>
      </c>
      <c r="AC58" s="57">
        <f t="shared" si="62"/>
        <v>0.2</v>
      </c>
      <c r="AD58" s="371" t="str">
        <f t="shared" si="63"/>
        <v>ALERTA</v>
      </c>
      <c r="AE58" s="372" t="s">
        <v>692</v>
      </c>
      <c r="AF58" s="373" t="s">
        <v>678</v>
      </c>
      <c r="AG58" s="374" t="str">
        <f t="shared" si="58"/>
        <v>INCUMPLIDA</v>
      </c>
      <c r="AH58" s="224" t="s">
        <v>828</v>
      </c>
      <c r="AI58" s="224"/>
      <c r="AJ58" s="224"/>
      <c r="AK58" s="257" t="s">
        <v>1042</v>
      </c>
      <c r="AL58" s="210" t="s">
        <v>1042</v>
      </c>
      <c r="AM58" s="248" t="s">
        <v>1042</v>
      </c>
      <c r="AN58" s="224" t="s">
        <v>692</v>
      </c>
      <c r="AO58" s="224" t="s">
        <v>427</v>
      </c>
      <c r="AP58" s="249" t="str">
        <f t="shared" si="42"/>
        <v>PENDIENTE</v>
      </c>
      <c r="AQ58" s="254">
        <v>44469</v>
      </c>
      <c r="AR58" s="586"/>
      <c r="AS58" s="583"/>
      <c r="AT58" s="583"/>
      <c r="AU58" s="583"/>
      <c r="AV58" s="583"/>
      <c r="AW58" s="586" t="s">
        <v>1106</v>
      </c>
      <c r="AX58" s="583" t="s">
        <v>678</v>
      </c>
      <c r="AY58" s="583" t="s">
        <v>427</v>
      </c>
      <c r="AZ58" s="254"/>
      <c r="BA58" s="252"/>
      <c r="BB58" s="224"/>
      <c r="BC58" s="255" t="str">
        <f t="shared" si="47"/>
        <v/>
      </c>
      <c r="BD58" s="256" t="str">
        <f t="shared" si="48"/>
        <v/>
      </c>
      <c r="BE58" s="248" t="str">
        <f t="shared" si="49"/>
        <v/>
      </c>
      <c r="BF58" s="251"/>
      <c r="BG58" s="249" t="str">
        <f t="shared" si="50"/>
        <v>PENDIENTE</v>
      </c>
      <c r="BH58" s="250"/>
      <c r="BI58" s="250" t="str">
        <f t="shared" si="51"/>
        <v>ABIERTO</v>
      </c>
      <c r="BJ58" s="250" t="str">
        <f t="shared" si="52"/>
        <v>ABIERTO</v>
      </c>
    </row>
    <row r="59" spans="1:62" ht="35.1" customHeight="1" x14ac:dyDescent="0.25">
      <c r="A59" s="115"/>
      <c r="B59" s="115"/>
      <c r="C59" s="116" t="s">
        <v>81</v>
      </c>
      <c r="D59" s="115"/>
      <c r="E59" s="522"/>
      <c r="F59" s="115"/>
      <c r="G59" s="117">
        <v>38</v>
      </c>
      <c r="H59" s="118" t="s">
        <v>176</v>
      </c>
      <c r="I59" s="119" t="s">
        <v>269</v>
      </c>
      <c r="J59" s="515"/>
      <c r="K59" s="515"/>
      <c r="L59" s="515" t="s">
        <v>186</v>
      </c>
      <c r="M59" s="124">
        <v>1</v>
      </c>
      <c r="N59" s="116" t="s">
        <v>88</v>
      </c>
      <c r="O59" s="116"/>
      <c r="P59" s="116" t="s">
        <v>180</v>
      </c>
      <c r="Q59" s="123" t="s">
        <v>188</v>
      </c>
      <c r="R59" s="121" t="s">
        <v>189</v>
      </c>
      <c r="S59" s="123"/>
      <c r="T59" s="122">
        <v>1</v>
      </c>
      <c r="U59" s="515"/>
      <c r="V59" s="513">
        <v>43891</v>
      </c>
      <c r="W59" s="513">
        <v>44196</v>
      </c>
      <c r="X59" s="514">
        <v>44196</v>
      </c>
      <c r="Y59" s="377">
        <v>44286</v>
      </c>
      <c r="Z59" s="506"/>
      <c r="AA59" s="369">
        <v>0.2</v>
      </c>
      <c r="AB59" s="370">
        <f t="shared" si="57"/>
        <v>0.2</v>
      </c>
      <c r="AC59" s="57">
        <f t="shared" si="62"/>
        <v>0.2</v>
      </c>
      <c r="AD59" s="371" t="str">
        <f t="shared" si="63"/>
        <v>ALERTA</v>
      </c>
      <c r="AE59" s="372" t="s">
        <v>692</v>
      </c>
      <c r="AF59" s="373" t="s">
        <v>678</v>
      </c>
      <c r="AG59" s="374" t="str">
        <f t="shared" si="58"/>
        <v>INCUMPLIDA</v>
      </c>
      <c r="AH59" s="224" t="s">
        <v>828</v>
      </c>
      <c r="AI59" s="224"/>
      <c r="AJ59" s="224"/>
      <c r="AK59" s="257" t="s">
        <v>1042</v>
      </c>
      <c r="AL59" s="210" t="s">
        <v>1042</v>
      </c>
      <c r="AM59" s="248" t="s">
        <v>1042</v>
      </c>
      <c r="AN59" s="224" t="s">
        <v>692</v>
      </c>
      <c r="AO59" s="224" t="s">
        <v>427</v>
      </c>
      <c r="AP59" s="249" t="str">
        <f t="shared" si="42"/>
        <v>PENDIENTE</v>
      </c>
      <c r="AQ59" s="254">
        <v>44469</v>
      </c>
      <c r="AR59" s="586"/>
      <c r="AS59" s="583"/>
      <c r="AT59" s="583"/>
      <c r="AU59" s="583"/>
      <c r="AV59" s="583"/>
      <c r="AW59" s="586" t="s">
        <v>1112</v>
      </c>
      <c r="AX59" s="583" t="s">
        <v>678</v>
      </c>
      <c r="AY59" s="583" t="s">
        <v>427</v>
      </c>
      <c r="AZ59" s="254"/>
      <c r="BA59" s="252"/>
      <c r="BB59" s="224"/>
      <c r="BC59" s="255" t="str">
        <f t="shared" si="47"/>
        <v/>
      </c>
      <c r="BD59" s="256" t="str">
        <f t="shared" si="48"/>
        <v/>
      </c>
      <c r="BE59" s="248" t="str">
        <f t="shared" si="49"/>
        <v/>
      </c>
      <c r="BF59" s="251"/>
      <c r="BG59" s="249" t="str">
        <f t="shared" si="50"/>
        <v>PENDIENTE</v>
      </c>
      <c r="BH59" s="250"/>
      <c r="BI59" s="250" t="str">
        <f t="shared" si="51"/>
        <v>ABIERTO</v>
      </c>
      <c r="BJ59" s="250" t="str">
        <f t="shared" si="52"/>
        <v>ABIERTO</v>
      </c>
    </row>
    <row r="60" spans="1:62" ht="35.1" customHeight="1" x14ac:dyDescent="0.2">
      <c r="A60" s="115"/>
      <c r="B60" s="115"/>
      <c r="C60" s="116" t="s">
        <v>81</v>
      </c>
      <c r="D60" s="115"/>
      <c r="E60" s="522"/>
      <c r="F60" s="115"/>
      <c r="G60" s="117">
        <v>39</v>
      </c>
      <c r="H60" s="118" t="s">
        <v>176</v>
      </c>
      <c r="I60" s="119" t="s">
        <v>270</v>
      </c>
      <c r="J60" s="515" t="s">
        <v>271</v>
      </c>
      <c r="K60" s="515" t="s">
        <v>272</v>
      </c>
      <c r="L60" s="520" t="s">
        <v>186</v>
      </c>
      <c r="M60" s="124">
        <v>1</v>
      </c>
      <c r="N60" s="116" t="s">
        <v>88</v>
      </c>
      <c r="O60" s="116"/>
      <c r="P60" s="116" t="s">
        <v>180</v>
      </c>
      <c r="Q60" s="123" t="s">
        <v>188</v>
      </c>
      <c r="R60" s="121" t="s">
        <v>189</v>
      </c>
      <c r="S60" s="123"/>
      <c r="T60" s="122">
        <v>1</v>
      </c>
      <c r="U60" s="515" t="s">
        <v>273</v>
      </c>
      <c r="V60" s="513">
        <v>43983</v>
      </c>
      <c r="W60" s="513">
        <v>44196</v>
      </c>
      <c r="X60" s="514">
        <v>44227</v>
      </c>
      <c r="Y60" s="377">
        <v>44286</v>
      </c>
      <c r="Z60" s="506" t="s">
        <v>669</v>
      </c>
      <c r="AA60" s="369">
        <v>1</v>
      </c>
      <c r="AB60" s="370">
        <f t="shared" si="57"/>
        <v>1</v>
      </c>
      <c r="AC60" s="57">
        <f t="shared" si="62"/>
        <v>1</v>
      </c>
      <c r="AD60" s="371" t="str">
        <f t="shared" si="63"/>
        <v>OK</v>
      </c>
      <c r="AE60" s="372" t="s">
        <v>693</v>
      </c>
      <c r="AF60" s="373" t="s">
        <v>678</v>
      </c>
      <c r="AG60" s="374" t="str">
        <f t="shared" si="58"/>
        <v>CUMPLIDA</v>
      </c>
      <c r="AH60" s="224" t="s">
        <v>828</v>
      </c>
      <c r="AI60" s="224"/>
      <c r="AJ60" s="224">
        <v>1</v>
      </c>
      <c r="AK60" s="257">
        <v>1</v>
      </c>
      <c r="AL60" s="210">
        <v>1</v>
      </c>
      <c r="AM60" s="248" t="s">
        <v>1043</v>
      </c>
      <c r="AN60" s="224" t="s">
        <v>693</v>
      </c>
      <c r="AO60" s="224" t="s">
        <v>1035</v>
      </c>
      <c r="AP60" s="249" t="str">
        <f t="shared" si="42"/>
        <v>CUMPLIDA</v>
      </c>
      <c r="AQ60" s="254"/>
      <c r="AR60" s="225"/>
      <c r="AS60" s="583"/>
      <c r="AT60" s="583"/>
      <c r="AU60" s="583"/>
      <c r="AV60" s="583"/>
      <c r="AW60" s="592"/>
      <c r="AX60" s="583"/>
      <c r="AY60" s="583"/>
      <c r="AZ60" s="254"/>
      <c r="BA60" s="252"/>
      <c r="BB60" s="224"/>
      <c r="BC60" s="255" t="str">
        <f t="shared" si="47"/>
        <v/>
      </c>
      <c r="BD60" s="256" t="str">
        <f t="shared" si="48"/>
        <v/>
      </c>
      <c r="BE60" s="248" t="str">
        <f t="shared" si="49"/>
        <v/>
      </c>
      <c r="BF60" s="251"/>
      <c r="BG60" s="249" t="str">
        <f t="shared" si="50"/>
        <v>PENDIENTE</v>
      </c>
      <c r="BH60" s="250"/>
      <c r="BI60" s="250" t="str">
        <f t="shared" si="51"/>
        <v>CERRADO</v>
      </c>
      <c r="BJ60" s="250" t="str">
        <f t="shared" si="52"/>
        <v>CERRADO</v>
      </c>
    </row>
    <row r="61" spans="1:62" ht="35.1" customHeight="1" x14ac:dyDescent="0.2">
      <c r="A61" s="115"/>
      <c r="B61" s="115"/>
      <c r="C61" s="116" t="s">
        <v>81</v>
      </c>
      <c r="D61" s="115"/>
      <c r="E61" s="522"/>
      <c r="F61" s="115"/>
      <c r="G61" s="117">
        <v>40</v>
      </c>
      <c r="H61" s="118" t="s">
        <v>176</v>
      </c>
      <c r="I61" s="119" t="s">
        <v>274</v>
      </c>
      <c r="J61" s="515"/>
      <c r="K61" s="515"/>
      <c r="L61" s="520"/>
      <c r="M61" s="124">
        <v>1</v>
      </c>
      <c r="N61" s="116" t="s">
        <v>88</v>
      </c>
      <c r="O61" s="116"/>
      <c r="P61" s="116" t="s">
        <v>180</v>
      </c>
      <c r="Q61" s="123" t="s">
        <v>188</v>
      </c>
      <c r="R61" s="121" t="s">
        <v>189</v>
      </c>
      <c r="S61" s="123"/>
      <c r="T61" s="122">
        <v>1</v>
      </c>
      <c r="U61" s="515"/>
      <c r="V61" s="513">
        <v>43887</v>
      </c>
      <c r="W61" s="513">
        <v>44196</v>
      </c>
      <c r="X61" s="514">
        <v>44196</v>
      </c>
      <c r="Y61" s="377">
        <v>44286</v>
      </c>
      <c r="Z61" s="506"/>
      <c r="AA61" s="369">
        <v>1</v>
      </c>
      <c r="AB61" s="370">
        <f t="shared" si="57"/>
        <v>1</v>
      </c>
      <c r="AC61" s="57">
        <f t="shared" si="62"/>
        <v>1</v>
      </c>
      <c r="AD61" s="371" t="str">
        <f t="shared" si="63"/>
        <v>OK</v>
      </c>
      <c r="AE61" s="372" t="s">
        <v>693</v>
      </c>
      <c r="AF61" s="373" t="s">
        <v>678</v>
      </c>
      <c r="AG61" s="374" t="str">
        <f t="shared" si="58"/>
        <v>CUMPLIDA</v>
      </c>
      <c r="AH61" s="224" t="s">
        <v>828</v>
      </c>
      <c r="AI61" s="224"/>
      <c r="AJ61" s="224">
        <v>1</v>
      </c>
      <c r="AK61" s="257">
        <v>1</v>
      </c>
      <c r="AL61" s="210">
        <v>1</v>
      </c>
      <c r="AM61" s="248" t="s">
        <v>1043</v>
      </c>
      <c r="AN61" s="224" t="s">
        <v>693</v>
      </c>
      <c r="AO61" s="224" t="s">
        <v>1035</v>
      </c>
      <c r="AP61" s="249" t="str">
        <f t="shared" si="42"/>
        <v>CUMPLIDA</v>
      </c>
      <c r="AQ61" s="254"/>
      <c r="AR61" s="225"/>
      <c r="AS61" s="583"/>
      <c r="AT61" s="583"/>
      <c r="AU61" s="583"/>
      <c r="AV61" s="583"/>
      <c r="AW61" s="592"/>
      <c r="AX61" s="583"/>
      <c r="AY61" s="583"/>
      <c r="AZ61" s="254"/>
      <c r="BA61" s="252"/>
      <c r="BB61" s="224"/>
      <c r="BC61" s="255" t="str">
        <f t="shared" si="47"/>
        <v/>
      </c>
      <c r="BD61" s="256" t="str">
        <f t="shared" si="48"/>
        <v/>
      </c>
      <c r="BE61" s="248" t="str">
        <f t="shared" si="49"/>
        <v/>
      </c>
      <c r="BF61" s="251"/>
      <c r="BG61" s="249" t="str">
        <f t="shared" si="50"/>
        <v>PENDIENTE</v>
      </c>
      <c r="BH61" s="250"/>
      <c r="BI61" s="250" t="str">
        <f t="shared" si="51"/>
        <v>CERRADO</v>
      </c>
      <c r="BJ61" s="250" t="str">
        <f t="shared" si="52"/>
        <v>CERRADO</v>
      </c>
    </row>
    <row r="62" spans="1:62" ht="35.1" customHeight="1" x14ac:dyDescent="0.25">
      <c r="A62" s="115"/>
      <c r="B62" s="115"/>
      <c r="C62" s="116" t="s">
        <v>81</v>
      </c>
      <c r="D62" s="115"/>
      <c r="E62" s="522"/>
      <c r="F62" s="115"/>
      <c r="G62" s="117">
        <v>41</v>
      </c>
      <c r="H62" s="118" t="s">
        <v>176</v>
      </c>
      <c r="I62" s="119" t="s">
        <v>275</v>
      </c>
      <c r="J62" s="515" t="s">
        <v>276</v>
      </c>
      <c r="K62" s="515" t="s">
        <v>277</v>
      </c>
      <c r="L62" s="515" t="s">
        <v>186</v>
      </c>
      <c r="M62" s="515">
        <v>1</v>
      </c>
      <c r="N62" s="116" t="s">
        <v>208</v>
      </c>
      <c r="O62" s="116"/>
      <c r="P62" s="116" t="s">
        <v>180</v>
      </c>
      <c r="Q62" s="123" t="s">
        <v>188</v>
      </c>
      <c r="R62" s="121" t="s">
        <v>189</v>
      </c>
      <c r="S62" s="123"/>
      <c r="T62" s="122">
        <v>1</v>
      </c>
      <c r="U62" s="515" t="s">
        <v>278</v>
      </c>
      <c r="V62" s="513">
        <v>43983</v>
      </c>
      <c r="W62" s="513">
        <v>44196</v>
      </c>
      <c r="X62" s="514">
        <v>44227</v>
      </c>
      <c r="Y62" s="377">
        <v>44286</v>
      </c>
      <c r="Z62" s="506" t="s">
        <v>670</v>
      </c>
      <c r="AA62" s="369"/>
      <c r="AB62" s="370" t="str">
        <f t="shared" si="57"/>
        <v/>
      </c>
      <c r="AC62" s="57" t="str">
        <f t="shared" si="62"/>
        <v/>
      </c>
      <c r="AD62" s="371" t="str">
        <f t="shared" si="63"/>
        <v/>
      </c>
      <c r="AE62" s="372" t="s">
        <v>694</v>
      </c>
      <c r="AF62" s="373" t="s">
        <v>678</v>
      </c>
      <c r="AG62" s="374" t="str">
        <f t="shared" si="58"/>
        <v>PENDIENTE</v>
      </c>
      <c r="AH62" s="224" t="s">
        <v>828</v>
      </c>
      <c r="AI62" s="224"/>
      <c r="AJ62" s="224"/>
      <c r="AK62" s="257" t="s">
        <v>1042</v>
      </c>
      <c r="AL62" s="210" t="s">
        <v>1042</v>
      </c>
      <c r="AM62" s="248" t="s">
        <v>1042</v>
      </c>
      <c r="AN62" s="224" t="s">
        <v>694</v>
      </c>
      <c r="AO62" s="224" t="s">
        <v>427</v>
      </c>
      <c r="AP62" s="249" t="str">
        <f t="shared" si="42"/>
        <v>PENDIENTE</v>
      </c>
      <c r="AQ62" s="254">
        <v>44469</v>
      </c>
      <c r="AR62" s="586"/>
      <c r="AS62" s="583"/>
      <c r="AT62" s="583"/>
      <c r="AU62" s="583"/>
      <c r="AV62" s="583"/>
      <c r="AW62" s="586" t="s">
        <v>1113</v>
      </c>
      <c r="AX62" s="583" t="s">
        <v>678</v>
      </c>
      <c r="AY62" s="583" t="s">
        <v>427</v>
      </c>
      <c r="AZ62" s="254"/>
      <c r="BA62" s="252"/>
      <c r="BB62" s="224"/>
      <c r="BC62" s="255" t="str">
        <f t="shared" si="47"/>
        <v/>
      </c>
      <c r="BD62" s="256" t="str">
        <f t="shared" si="48"/>
        <v/>
      </c>
      <c r="BE62" s="248" t="str">
        <f t="shared" si="49"/>
        <v/>
      </c>
      <c r="BF62" s="251"/>
      <c r="BG62" s="249" t="str">
        <f t="shared" si="50"/>
        <v>PENDIENTE</v>
      </c>
      <c r="BH62" s="250"/>
      <c r="BI62" s="250" t="str">
        <f t="shared" si="51"/>
        <v>ABIERTO</v>
      </c>
      <c r="BJ62" s="250" t="str">
        <f t="shared" si="52"/>
        <v>ABIERTO</v>
      </c>
    </row>
    <row r="63" spans="1:62" ht="35.1" customHeight="1" x14ac:dyDescent="0.25">
      <c r="A63" s="115"/>
      <c r="B63" s="115"/>
      <c r="C63" s="116" t="s">
        <v>81</v>
      </c>
      <c r="D63" s="115"/>
      <c r="E63" s="522"/>
      <c r="F63" s="115"/>
      <c r="G63" s="117">
        <v>42</v>
      </c>
      <c r="H63" s="118" t="s">
        <v>176</v>
      </c>
      <c r="I63" s="119" t="s">
        <v>279</v>
      </c>
      <c r="J63" s="515"/>
      <c r="K63" s="515"/>
      <c r="L63" s="515"/>
      <c r="M63" s="515">
        <v>1</v>
      </c>
      <c r="N63" s="116" t="s">
        <v>88</v>
      </c>
      <c r="O63" s="116"/>
      <c r="P63" s="116" t="s">
        <v>180</v>
      </c>
      <c r="Q63" s="123" t="s">
        <v>188</v>
      </c>
      <c r="R63" s="121" t="s">
        <v>189</v>
      </c>
      <c r="S63" s="123"/>
      <c r="T63" s="122">
        <v>1</v>
      </c>
      <c r="U63" s="515" t="s">
        <v>190</v>
      </c>
      <c r="V63" s="513">
        <v>43983</v>
      </c>
      <c r="W63" s="513">
        <v>44196</v>
      </c>
      <c r="X63" s="514">
        <v>44196</v>
      </c>
      <c r="Y63" s="377">
        <v>44286</v>
      </c>
      <c r="Z63" s="506"/>
      <c r="AA63" s="369"/>
      <c r="AB63" s="370" t="str">
        <f t="shared" si="57"/>
        <v/>
      </c>
      <c r="AC63" s="57" t="str">
        <f t="shared" si="62"/>
        <v/>
      </c>
      <c r="AD63" s="371" t="str">
        <f t="shared" si="63"/>
        <v/>
      </c>
      <c r="AE63" s="372" t="s">
        <v>695</v>
      </c>
      <c r="AF63" s="373" t="s">
        <v>678</v>
      </c>
      <c r="AG63" s="374" t="str">
        <f t="shared" si="58"/>
        <v>PENDIENTE</v>
      </c>
      <c r="AH63" s="224" t="s">
        <v>828</v>
      </c>
      <c r="AI63" s="224"/>
      <c r="AJ63" s="224"/>
      <c r="AK63" s="257" t="s">
        <v>1042</v>
      </c>
      <c r="AL63" s="210" t="s">
        <v>1042</v>
      </c>
      <c r="AM63" s="248" t="s">
        <v>1042</v>
      </c>
      <c r="AN63" s="224" t="s">
        <v>695</v>
      </c>
      <c r="AO63" s="224" t="s">
        <v>427</v>
      </c>
      <c r="AP63" s="249" t="str">
        <f t="shared" si="42"/>
        <v>PENDIENTE</v>
      </c>
      <c r="AQ63" s="254">
        <v>44469</v>
      </c>
      <c r="AR63" s="586"/>
      <c r="AS63" s="583"/>
      <c r="AT63" s="583"/>
      <c r="AU63" s="583"/>
      <c r="AV63" s="583"/>
      <c r="AW63" s="586" t="s">
        <v>1103</v>
      </c>
      <c r="AX63" s="583" t="s">
        <v>678</v>
      </c>
      <c r="AY63" s="583" t="s">
        <v>427</v>
      </c>
      <c r="AZ63" s="254"/>
      <c r="BA63" s="252"/>
      <c r="BB63" s="224"/>
      <c r="BC63" s="255" t="str">
        <f t="shared" si="47"/>
        <v/>
      </c>
      <c r="BD63" s="256" t="str">
        <f t="shared" si="48"/>
        <v/>
      </c>
      <c r="BE63" s="248" t="str">
        <f t="shared" si="49"/>
        <v/>
      </c>
      <c r="BF63" s="251"/>
      <c r="BG63" s="249" t="str">
        <f t="shared" si="50"/>
        <v>PENDIENTE</v>
      </c>
      <c r="BH63" s="250"/>
      <c r="BI63" s="250" t="str">
        <f t="shared" si="51"/>
        <v>ABIERTO</v>
      </c>
      <c r="BJ63" s="250" t="str">
        <f t="shared" si="52"/>
        <v>ABIERTO</v>
      </c>
    </row>
    <row r="64" spans="1:62" ht="35.1" customHeight="1" x14ac:dyDescent="0.25">
      <c r="A64" s="115"/>
      <c r="B64" s="115"/>
      <c r="C64" s="116" t="s">
        <v>81</v>
      </c>
      <c r="D64" s="115"/>
      <c r="E64" s="522"/>
      <c r="F64" s="115"/>
      <c r="G64" s="117">
        <v>43</v>
      </c>
      <c r="H64" s="118" t="s">
        <v>176</v>
      </c>
      <c r="I64" s="119" t="s">
        <v>280</v>
      </c>
      <c r="J64" s="515"/>
      <c r="K64" s="515"/>
      <c r="L64" s="515"/>
      <c r="M64" s="515">
        <v>1</v>
      </c>
      <c r="N64" s="116" t="s">
        <v>88</v>
      </c>
      <c r="O64" s="116"/>
      <c r="P64" s="116" t="s">
        <v>180</v>
      </c>
      <c r="Q64" s="123" t="s">
        <v>188</v>
      </c>
      <c r="R64" s="121" t="s">
        <v>189</v>
      </c>
      <c r="S64" s="136"/>
      <c r="T64" s="122">
        <v>1</v>
      </c>
      <c r="U64" s="515" t="s">
        <v>190</v>
      </c>
      <c r="V64" s="513">
        <v>43983</v>
      </c>
      <c r="W64" s="513">
        <v>44196</v>
      </c>
      <c r="X64" s="514">
        <v>44196</v>
      </c>
      <c r="Y64" s="377">
        <v>44286</v>
      </c>
      <c r="Z64" s="506"/>
      <c r="AA64" s="369"/>
      <c r="AB64" s="370" t="str">
        <f t="shared" si="57"/>
        <v/>
      </c>
      <c r="AC64" s="57" t="str">
        <f t="shared" si="62"/>
        <v/>
      </c>
      <c r="AD64" s="371" t="str">
        <f t="shared" si="63"/>
        <v/>
      </c>
      <c r="AE64" s="372" t="s">
        <v>696</v>
      </c>
      <c r="AF64" s="373" t="s">
        <v>678</v>
      </c>
      <c r="AG64" s="374" t="str">
        <f t="shared" si="58"/>
        <v>PENDIENTE</v>
      </c>
      <c r="AH64" s="224" t="s">
        <v>828</v>
      </c>
      <c r="AI64" s="224"/>
      <c r="AJ64" s="224"/>
      <c r="AK64" s="257" t="s">
        <v>1042</v>
      </c>
      <c r="AL64" s="210" t="s">
        <v>1042</v>
      </c>
      <c r="AM64" s="248" t="s">
        <v>1042</v>
      </c>
      <c r="AN64" s="224" t="s">
        <v>696</v>
      </c>
      <c r="AO64" s="224" t="s">
        <v>427</v>
      </c>
      <c r="AP64" s="249" t="str">
        <f t="shared" si="42"/>
        <v>PENDIENTE</v>
      </c>
      <c r="AQ64" s="254">
        <v>44469</v>
      </c>
      <c r="AR64" s="586"/>
      <c r="AS64" s="583"/>
      <c r="AT64" s="583"/>
      <c r="AU64" s="583"/>
      <c r="AV64" s="583"/>
      <c r="AW64" s="586" t="s">
        <v>1114</v>
      </c>
      <c r="AX64" s="583" t="s">
        <v>678</v>
      </c>
      <c r="AY64" s="583" t="s">
        <v>427</v>
      </c>
      <c r="AZ64" s="254"/>
      <c r="BA64" s="252"/>
      <c r="BB64" s="224"/>
      <c r="BC64" s="255" t="str">
        <f t="shared" si="47"/>
        <v/>
      </c>
      <c r="BD64" s="256" t="str">
        <f t="shared" si="48"/>
        <v/>
      </c>
      <c r="BE64" s="248" t="str">
        <f t="shared" si="49"/>
        <v/>
      </c>
      <c r="BF64" s="251"/>
      <c r="BG64" s="249" t="str">
        <f t="shared" si="50"/>
        <v>PENDIENTE</v>
      </c>
      <c r="BH64" s="250"/>
      <c r="BI64" s="250" t="str">
        <f t="shared" si="51"/>
        <v>ABIERTO</v>
      </c>
      <c r="BJ64" s="250" t="str">
        <f t="shared" si="52"/>
        <v>ABIERTO</v>
      </c>
    </row>
    <row r="65" spans="1:62" ht="35.1" customHeight="1" x14ac:dyDescent="0.25">
      <c r="A65" s="115"/>
      <c r="B65" s="115"/>
      <c r="C65" s="116" t="s">
        <v>81</v>
      </c>
      <c r="D65" s="115"/>
      <c r="E65" s="522"/>
      <c r="F65" s="115"/>
      <c r="G65" s="117">
        <v>44</v>
      </c>
      <c r="H65" s="118" t="s">
        <v>176</v>
      </c>
      <c r="I65" s="119" t="s">
        <v>281</v>
      </c>
      <c r="J65" s="515"/>
      <c r="K65" s="515"/>
      <c r="L65" s="515"/>
      <c r="M65" s="515">
        <v>1</v>
      </c>
      <c r="N65" s="116" t="s">
        <v>88</v>
      </c>
      <c r="O65" s="116"/>
      <c r="P65" s="116" t="s">
        <v>180</v>
      </c>
      <c r="Q65" s="123" t="s">
        <v>188</v>
      </c>
      <c r="R65" s="121" t="s">
        <v>189</v>
      </c>
      <c r="S65" s="123"/>
      <c r="T65" s="122">
        <v>1</v>
      </c>
      <c r="U65" s="515" t="s">
        <v>239</v>
      </c>
      <c r="V65" s="513">
        <v>43983</v>
      </c>
      <c r="W65" s="513">
        <v>44196</v>
      </c>
      <c r="X65" s="514">
        <v>44196</v>
      </c>
      <c r="Y65" s="377">
        <v>44286</v>
      </c>
      <c r="Z65" s="506"/>
      <c r="AA65" s="369"/>
      <c r="AB65" s="370" t="str">
        <f t="shared" si="57"/>
        <v/>
      </c>
      <c r="AC65" s="57" t="str">
        <f t="shared" si="62"/>
        <v/>
      </c>
      <c r="AD65" s="371" t="str">
        <f t="shared" si="63"/>
        <v/>
      </c>
      <c r="AE65" s="372" t="s">
        <v>696</v>
      </c>
      <c r="AF65" s="373" t="s">
        <v>678</v>
      </c>
      <c r="AG65" s="374" t="str">
        <f t="shared" si="58"/>
        <v>PENDIENTE</v>
      </c>
      <c r="AH65" s="224" t="s">
        <v>828</v>
      </c>
      <c r="AI65" s="224"/>
      <c r="AJ65" s="224"/>
      <c r="AK65" s="257" t="s">
        <v>1042</v>
      </c>
      <c r="AL65" s="210" t="s">
        <v>1042</v>
      </c>
      <c r="AM65" s="248" t="s">
        <v>1042</v>
      </c>
      <c r="AN65" s="224" t="s">
        <v>696</v>
      </c>
      <c r="AO65" s="224" t="s">
        <v>427</v>
      </c>
      <c r="AP65" s="249" t="str">
        <f t="shared" si="42"/>
        <v>PENDIENTE</v>
      </c>
      <c r="AQ65" s="254">
        <v>44469</v>
      </c>
      <c r="AR65" s="586"/>
      <c r="AS65" s="583"/>
      <c r="AT65" s="583"/>
      <c r="AU65" s="583"/>
      <c r="AV65" s="583"/>
      <c r="AW65" s="586" t="s">
        <v>1115</v>
      </c>
      <c r="AX65" s="583" t="s">
        <v>678</v>
      </c>
      <c r="AY65" s="583" t="s">
        <v>427</v>
      </c>
      <c r="AZ65" s="254"/>
      <c r="BA65" s="252"/>
      <c r="BB65" s="224"/>
      <c r="BC65" s="255" t="str">
        <f t="shared" si="47"/>
        <v/>
      </c>
      <c r="BD65" s="256" t="str">
        <f t="shared" si="48"/>
        <v/>
      </c>
      <c r="BE65" s="248" t="str">
        <f t="shared" si="49"/>
        <v/>
      </c>
      <c r="BF65" s="251"/>
      <c r="BG65" s="249" t="str">
        <f t="shared" si="50"/>
        <v>PENDIENTE</v>
      </c>
      <c r="BH65" s="250"/>
      <c r="BI65" s="250" t="str">
        <f t="shared" si="51"/>
        <v>ABIERTO</v>
      </c>
      <c r="BJ65" s="250" t="str">
        <f t="shared" si="52"/>
        <v>ABIERTO</v>
      </c>
    </row>
    <row r="66" spans="1:62" ht="35.1" customHeight="1" x14ac:dyDescent="0.25">
      <c r="A66" s="115"/>
      <c r="B66" s="115"/>
      <c r="C66" s="116" t="s">
        <v>81</v>
      </c>
      <c r="D66" s="115"/>
      <c r="E66" s="522"/>
      <c r="F66" s="115"/>
      <c r="G66" s="117">
        <v>45</v>
      </c>
      <c r="H66" s="118" t="s">
        <v>176</v>
      </c>
      <c r="I66" s="119" t="s">
        <v>282</v>
      </c>
      <c r="J66" s="515"/>
      <c r="K66" s="515"/>
      <c r="L66" s="515"/>
      <c r="M66" s="515">
        <v>1</v>
      </c>
      <c r="N66" s="116" t="s">
        <v>88</v>
      </c>
      <c r="O66" s="116"/>
      <c r="P66" s="116" t="s">
        <v>180</v>
      </c>
      <c r="Q66" s="123" t="s">
        <v>188</v>
      </c>
      <c r="R66" s="121" t="s">
        <v>189</v>
      </c>
      <c r="S66" s="123"/>
      <c r="T66" s="122">
        <v>1</v>
      </c>
      <c r="U66" s="515" t="s">
        <v>283</v>
      </c>
      <c r="V66" s="513">
        <v>43983</v>
      </c>
      <c r="W66" s="513">
        <v>44196</v>
      </c>
      <c r="X66" s="514">
        <v>44196</v>
      </c>
      <c r="Y66" s="377">
        <v>44286</v>
      </c>
      <c r="Z66" s="506"/>
      <c r="AA66" s="369"/>
      <c r="AB66" s="370" t="str">
        <f t="shared" si="57"/>
        <v/>
      </c>
      <c r="AC66" s="57" t="str">
        <f t="shared" si="62"/>
        <v/>
      </c>
      <c r="AD66" s="371" t="str">
        <f t="shared" si="63"/>
        <v/>
      </c>
      <c r="AE66" s="372" t="s">
        <v>697</v>
      </c>
      <c r="AF66" s="373" t="s">
        <v>678</v>
      </c>
      <c r="AG66" s="374" t="str">
        <f t="shared" si="58"/>
        <v>PENDIENTE</v>
      </c>
      <c r="AH66" s="224" t="s">
        <v>828</v>
      </c>
      <c r="AI66" s="224"/>
      <c r="AJ66" s="224"/>
      <c r="AK66" s="257" t="s">
        <v>1042</v>
      </c>
      <c r="AL66" s="210" t="s">
        <v>1042</v>
      </c>
      <c r="AM66" s="248" t="s">
        <v>1042</v>
      </c>
      <c r="AN66" s="224" t="s">
        <v>697</v>
      </c>
      <c r="AO66" s="224" t="s">
        <v>427</v>
      </c>
      <c r="AP66" s="249" t="str">
        <f t="shared" si="42"/>
        <v>PENDIENTE</v>
      </c>
      <c r="AQ66" s="254">
        <v>44469</v>
      </c>
      <c r="AR66" s="586"/>
      <c r="AS66" s="583"/>
      <c r="AT66" s="583"/>
      <c r="AU66" s="583"/>
      <c r="AV66" s="583"/>
      <c r="AW66" s="586" t="s">
        <v>1116</v>
      </c>
      <c r="AX66" s="583" t="s">
        <v>678</v>
      </c>
      <c r="AY66" s="583" t="s">
        <v>427</v>
      </c>
      <c r="AZ66" s="254"/>
      <c r="BA66" s="252"/>
      <c r="BB66" s="224"/>
      <c r="BC66" s="255" t="str">
        <f t="shared" si="47"/>
        <v/>
      </c>
      <c r="BD66" s="256" t="str">
        <f t="shared" si="48"/>
        <v/>
      </c>
      <c r="BE66" s="248" t="str">
        <f t="shared" si="49"/>
        <v/>
      </c>
      <c r="BF66" s="251"/>
      <c r="BG66" s="249" t="str">
        <f t="shared" si="50"/>
        <v>PENDIENTE</v>
      </c>
      <c r="BH66" s="250"/>
      <c r="BI66" s="250" t="str">
        <f t="shared" si="51"/>
        <v>ABIERTO</v>
      </c>
      <c r="BJ66" s="250" t="str">
        <f t="shared" si="52"/>
        <v>ABIERTO</v>
      </c>
    </row>
    <row r="67" spans="1:62" ht="35.1" customHeight="1" x14ac:dyDescent="0.25">
      <c r="A67" s="115"/>
      <c r="B67" s="115"/>
      <c r="C67" s="116" t="s">
        <v>81</v>
      </c>
      <c r="D67" s="115"/>
      <c r="E67" s="522"/>
      <c r="F67" s="115"/>
      <c r="G67" s="117">
        <v>46</v>
      </c>
      <c r="H67" s="118" t="s">
        <v>176</v>
      </c>
      <c r="I67" s="119" t="s">
        <v>284</v>
      </c>
      <c r="J67" s="123" t="s">
        <v>285</v>
      </c>
      <c r="K67" s="123" t="s">
        <v>286</v>
      </c>
      <c r="L67" s="123" t="s">
        <v>186</v>
      </c>
      <c r="M67" s="124">
        <v>1</v>
      </c>
      <c r="N67" s="116" t="s">
        <v>208</v>
      </c>
      <c r="O67" s="116"/>
      <c r="P67" s="116" t="s">
        <v>180</v>
      </c>
      <c r="Q67" s="123" t="s">
        <v>188</v>
      </c>
      <c r="R67" s="121" t="s">
        <v>189</v>
      </c>
      <c r="S67" s="123"/>
      <c r="T67" s="122">
        <v>1</v>
      </c>
      <c r="U67" s="123" t="s">
        <v>190</v>
      </c>
      <c r="V67" s="137">
        <v>43983</v>
      </c>
      <c r="W67" s="137">
        <v>44196</v>
      </c>
      <c r="X67" s="40">
        <v>44227</v>
      </c>
      <c r="Y67" s="377">
        <v>44286</v>
      </c>
      <c r="Z67" s="224" t="s">
        <v>671</v>
      </c>
      <c r="AA67" s="369"/>
      <c r="AB67" s="370" t="str">
        <f t="shared" si="57"/>
        <v/>
      </c>
      <c r="AC67" s="57" t="str">
        <f t="shared" si="62"/>
        <v/>
      </c>
      <c r="AD67" s="371" t="str">
        <f t="shared" si="63"/>
        <v/>
      </c>
      <c r="AE67" s="372" t="s">
        <v>698</v>
      </c>
      <c r="AF67" s="373" t="s">
        <v>678</v>
      </c>
      <c r="AG67" s="374" t="str">
        <f t="shared" si="58"/>
        <v>PENDIENTE</v>
      </c>
      <c r="AH67" s="224" t="s">
        <v>828</v>
      </c>
      <c r="AI67" s="224"/>
      <c r="AJ67" s="224"/>
      <c r="AK67" s="257" t="s">
        <v>1042</v>
      </c>
      <c r="AL67" s="210" t="s">
        <v>1042</v>
      </c>
      <c r="AM67" s="248" t="s">
        <v>1042</v>
      </c>
      <c r="AN67" s="224" t="s">
        <v>698</v>
      </c>
      <c r="AO67" s="224" t="s">
        <v>427</v>
      </c>
      <c r="AP67" s="249" t="str">
        <f t="shared" si="42"/>
        <v>PENDIENTE</v>
      </c>
      <c r="AQ67" s="254">
        <v>44469</v>
      </c>
      <c r="AR67" s="586"/>
      <c r="AS67" s="583"/>
      <c r="AT67" s="583"/>
      <c r="AU67" s="583"/>
      <c r="AV67" s="583"/>
      <c r="AW67" s="586" t="s">
        <v>1116</v>
      </c>
      <c r="AX67" s="583" t="s">
        <v>678</v>
      </c>
      <c r="AY67" s="583" t="s">
        <v>427</v>
      </c>
      <c r="AZ67" s="254"/>
      <c r="BA67" s="252"/>
      <c r="BB67" s="224"/>
      <c r="BC67" s="255" t="str">
        <f t="shared" si="47"/>
        <v/>
      </c>
      <c r="BD67" s="256" t="str">
        <f t="shared" si="48"/>
        <v/>
      </c>
      <c r="BE67" s="248" t="str">
        <f t="shared" si="49"/>
        <v/>
      </c>
      <c r="BF67" s="251"/>
      <c r="BG67" s="249" t="str">
        <f t="shared" si="50"/>
        <v>PENDIENTE</v>
      </c>
      <c r="BH67" s="250"/>
      <c r="BI67" s="250" t="str">
        <f t="shared" si="51"/>
        <v>ABIERTO</v>
      </c>
      <c r="BJ67" s="250" t="str">
        <f t="shared" si="52"/>
        <v>ABIERTO</v>
      </c>
    </row>
    <row r="68" spans="1:62" ht="35.1" customHeight="1" x14ac:dyDescent="0.25">
      <c r="A68" s="115"/>
      <c r="B68" s="115"/>
      <c r="C68" s="116" t="s">
        <v>81</v>
      </c>
      <c r="D68" s="115"/>
      <c r="E68" s="522"/>
      <c r="F68" s="115"/>
      <c r="G68" s="117">
        <v>47</v>
      </c>
      <c r="H68" s="118" t="s">
        <v>176</v>
      </c>
      <c r="I68" s="119" t="s">
        <v>287</v>
      </c>
      <c r="J68" s="515" t="s">
        <v>288</v>
      </c>
      <c r="K68" s="515" t="s">
        <v>289</v>
      </c>
      <c r="L68" s="515" t="s">
        <v>186</v>
      </c>
      <c r="M68" s="515">
        <v>1</v>
      </c>
      <c r="N68" s="116" t="s">
        <v>208</v>
      </c>
      <c r="O68" s="116"/>
      <c r="P68" s="116" t="s">
        <v>180</v>
      </c>
      <c r="Q68" s="123" t="s">
        <v>188</v>
      </c>
      <c r="R68" s="121" t="s">
        <v>189</v>
      </c>
      <c r="S68" s="123"/>
      <c r="T68" s="122">
        <v>1</v>
      </c>
      <c r="U68" s="515" t="s">
        <v>290</v>
      </c>
      <c r="V68" s="137">
        <v>43887</v>
      </c>
      <c r="W68" s="137">
        <v>44196</v>
      </c>
      <c r="X68" s="40">
        <v>44227</v>
      </c>
      <c r="Y68" s="377">
        <v>44286</v>
      </c>
      <c r="Z68" s="506" t="s">
        <v>672</v>
      </c>
      <c r="AA68" s="369"/>
      <c r="AB68" s="370" t="str">
        <f t="shared" si="57"/>
        <v/>
      </c>
      <c r="AC68" s="57" t="str">
        <f t="shared" si="62"/>
        <v/>
      </c>
      <c r="AD68" s="371" t="str">
        <f t="shared" si="63"/>
        <v/>
      </c>
      <c r="AE68" s="372" t="s">
        <v>699</v>
      </c>
      <c r="AF68" s="373" t="s">
        <v>678</v>
      </c>
      <c r="AG68" s="374" t="str">
        <f t="shared" si="58"/>
        <v>PENDIENTE</v>
      </c>
      <c r="AH68" s="224" t="s">
        <v>828</v>
      </c>
      <c r="AI68" s="224"/>
      <c r="AJ68" s="224"/>
      <c r="AK68" s="257" t="s">
        <v>1042</v>
      </c>
      <c r="AL68" s="210" t="s">
        <v>1042</v>
      </c>
      <c r="AM68" s="248" t="s">
        <v>1042</v>
      </c>
      <c r="AN68" s="224" t="s">
        <v>699</v>
      </c>
      <c r="AO68" s="224" t="s">
        <v>427</v>
      </c>
      <c r="AP68" s="249" t="str">
        <f t="shared" si="42"/>
        <v>PENDIENTE</v>
      </c>
      <c r="AQ68" s="254">
        <v>44469</v>
      </c>
      <c r="AR68" s="586"/>
      <c r="AS68" s="583"/>
      <c r="AT68" s="583"/>
      <c r="AU68" s="583"/>
      <c r="AV68" s="583"/>
      <c r="AW68" s="586" t="s">
        <v>1116</v>
      </c>
      <c r="AX68" s="583" t="s">
        <v>678</v>
      </c>
      <c r="AY68" s="583" t="s">
        <v>427</v>
      </c>
      <c r="AZ68" s="254"/>
      <c r="BA68" s="252"/>
      <c r="BB68" s="224"/>
      <c r="BC68" s="255" t="str">
        <f t="shared" si="47"/>
        <v/>
      </c>
      <c r="BD68" s="256" t="str">
        <f t="shared" si="48"/>
        <v/>
      </c>
      <c r="BE68" s="248" t="str">
        <f t="shared" si="49"/>
        <v/>
      </c>
      <c r="BF68" s="251"/>
      <c r="BG68" s="249" t="str">
        <f t="shared" si="50"/>
        <v>PENDIENTE</v>
      </c>
      <c r="BH68" s="250"/>
      <c r="BI68" s="250" t="str">
        <f t="shared" si="51"/>
        <v>ABIERTO</v>
      </c>
      <c r="BJ68" s="250" t="str">
        <f t="shared" si="52"/>
        <v>ABIERTO</v>
      </c>
    </row>
    <row r="69" spans="1:62" ht="35.1" customHeight="1" x14ac:dyDescent="0.25">
      <c r="A69" s="115"/>
      <c r="B69" s="115"/>
      <c r="C69" s="116" t="s">
        <v>81</v>
      </c>
      <c r="D69" s="115"/>
      <c r="E69" s="522"/>
      <c r="F69" s="115"/>
      <c r="G69" s="117">
        <v>48</v>
      </c>
      <c r="H69" s="118" t="s">
        <v>176</v>
      </c>
      <c r="I69" s="119" t="s">
        <v>291</v>
      </c>
      <c r="J69" s="515"/>
      <c r="K69" s="515" t="s">
        <v>289</v>
      </c>
      <c r="L69" s="515" t="s">
        <v>186</v>
      </c>
      <c r="M69" s="515">
        <v>1</v>
      </c>
      <c r="N69" s="116" t="s">
        <v>88</v>
      </c>
      <c r="O69" s="116"/>
      <c r="P69" s="116" t="s">
        <v>180</v>
      </c>
      <c r="Q69" s="123" t="s">
        <v>188</v>
      </c>
      <c r="R69" s="121" t="s">
        <v>189</v>
      </c>
      <c r="S69" s="123"/>
      <c r="T69" s="122">
        <v>1</v>
      </c>
      <c r="U69" s="515" t="s">
        <v>190</v>
      </c>
      <c r="V69" s="137">
        <v>43887</v>
      </c>
      <c r="W69" s="137">
        <v>44196</v>
      </c>
      <c r="X69" s="40">
        <v>44227</v>
      </c>
      <c r="Y69" s="377">
        <v>44286</v>
      </c>
      <c r="Z69" s="506"/>
      <c r="AA69" s="369"/>
      <c r="AB69" s="370" t="str">
        <f t="shared" si="57"/>
        <v/>
      </c>
      <c r="AC69" s="57" t="str">
        <f t="shared" si="62"/>
        <v/>
      </c>
      <c r="AD69" s="371" t="str">
        <f t="shared" si="63"/>
        <v/>
      </c>
      <c r="AE69" s="372" t="s">
        <v>699</v>
      </c>
      <c r="AF69" s="373" t="s">
        <v>678</v>
      </c>
      <c r="AG69" s="374" t="str">
        <f t="shared" si="58"/>
        <v>PENDIENTE</v>
      </c>
      <c r="AH69" s="224" t="s">
        <v>828</v>
      </c>
      <c r="AI69" s="224"/>
      <c r="AJ69" s="224"/>
      <c r="AK69" s="257" t="s">
        <v>1042</v>
      </c>
      <c r="AL69" s="210" t="s">
        <v>1042</v>
      </c>
      <c r="AM69" s="248" t="s">
        <v>1042</v>
      </c>
      <c r="AN69" s="224" t="s">
        <v>699</v>
      </c>
      <c r="AO69" s="224" t="s">
        <v>427</v>
      </c>
      <c r="AP69" s="249" t="str">
        <f t="shared" si="42"/>
        <v>PENDIENTE</v>
      </c>
      <c r="AQ69" s="254">
        <v>44469</v>
      </c>
      <c r="AR69" s="586"/>
      <c r="AS69" s="583"/>
      <c r="AT69" s="583"/>
      <c r="AU69" s="583"/>
      <c r="AV69" s="583"/>
      <c r="AW69" s="586" t="s">
        <v>1117</v>
      </c>
      <c r="AX69" s="583" t="s">
        <v>678</v>
      </c>
      <c r="AY69" s="583" t="s">
        <v>427</v>
      </c>
      <c r="AZ69" s="254"/>
      <c r="BA69" s="252"/>
      <c r="BB69" s="224"/>
      <c r="BC69" s="255" t="str">
        <f t="shared" si="47"/>
        <v/>
      </c>
      <c r="BD69" s="256" t="str">
        <f t="shared" si="48"/>
        <v/>
      </c>
      <c r="BE69" s="248" t="str">
        <f t="shared" si="49"/>
        <v/>
      </c>
      <c r="BF69" s="251"/>
      <c r="BG69" s="249" t="str">
        <f t="shared" si="50"/>
        <v>PENDIENTE</v>
      </c>
      <c r="BH69" s="250"/>
      <c r="BI69" s="250" t="str">
        <f t="shared" si="51"/>
        <v>ABIERTO</v>
      </c>
      <c r="BJ69" s="250" t="str">
        <f t="shared" si="52"/>
        <v>ABIERTO</v>
      </c>
    </row>
    <row r="70" spans="1:62" ht="35.1" customHeight="1" x14ac:dyDescent="0.25">
      <c r="A70" s="115"/>
      <c r="B70" s="115"/>
      <c r="C70" s="116" t="s">
        <v>81</v>
      </c>
      <c r="D70" s="115"/>
      <c r="E70" s="522"/>
      <c r="F70" s="115"/>
      <c r="G70" s="117">
        <v>49</v>
      </c>
      <c r="H70" s="118" t="s">
        <v>176</v>
      </c>
      <c r="I70" s="119" t="s">
        <v>292</v>
      </c>
      <c r="J70" s="515"/>
      <c r="K70" s="515" t="s">
        <v>289</v>
      </c>
      <c r="L70" s="515" t="s">
        <v>186</v>
      </c>
      <c r="M70" s="515">
        <v>1</v>
      </c>
      <c r="N70" s="116" t="s">
        <v>88</v>
      </c>
      <c r="O70" s="116"/>
      <c r="P70" s="116" t="s">
        <v>180</v>
      </c>
      <c r="Q70" s="123" t="s">
        <v>188</v>
      </c>
      <c r="R70" s="121" t="s">
        <v>189</v>
      </c>
      <c r="S70" s="123"/>
      <c r="T70" s="122">
        <v>1</v>
      </c>
      <c r="U70" s="515" t="s">
        <v>190</v>
      </c>
      <c r="V70" s="137">
        <v>43887</v>
      </c>
      <c r="W70" s="137">
        <v>44196</v>
      </c>
      <c r="X70" s="40">
        <v>44227</v>
      </c>
      <c r="Y70" s="377">
        <v>44286</v>
      </c>
      <c r="Z70" s="506"/>
      <c r="AA70" s="369"/>
      <c r="AB70" s="370" t="str">
        <f t="shared" si="57"/>
        <v/>
      </c>
      <c r="AC70" s="57" t="str">
        <f t="shared" si="62"/>
        <v/>
      </c>
      <c r="AD70" s="371" t="str">
        <f t="shared" si="63"/>
        <v/>
      </c>
      <c r="AE70" s="372" t="s">
        <v>699</v>
      </c>
      <c r="AF70" s="373" t="s">
        <v>678</v>
      </c>
      <c r="AG70" s="374" t="str">
        <f t="shared" si="58"/>
        <v>PENDIENTE</v>
      </c>
      <c r="AH70" s="224" t="s">
        <v>828</v>
      </c>
      <c r="AI70" s="224"/>
      <c r="AJ70" s="224"/>
      <c r="AK70" s="257" t="s">
        <v>1042</v>
      </c>
      <c r="AL70" s="210" t="s">
        <v>1042</v>
      </c>
      <c r="AM70" s="248" t="s">
        <v>1042</v>
      </c>
      <c r="AN70" s="224" t="s">
        <v>699</v>
      </c>
      <c r="AO70" s="224" t="s">
        <v>427</v>
      </c>
      <c r="AP70" s="249" t="str">
        <f t="shared" si="42"/>
        <v>PENDIENTE</v>
      </c>
      <c r="AQ70" s="254">
        <v>44469</v>
      </c>
      <c r="AR70" s="586"/>
      <c r="AS70" s="583"/>
      <c r="AT70" s="583"/>
      <c r="AU70" s="583"/>
      <c r="AV70" s="583"/>
      <c r="AW70" s="586" t="s">
        <v>1116</v>
      </c>
      <c r="AX70" s="583" t="s">
        <v>678</v>
      </c>
      <c r="AY70" s="583" t="s">
        <v>427</v>
      </c>
      <c r="AZ70" s="254"/>
      <c r="BA70" s="252"/>
      <c r="BB70" s="224"/>
      <c r="BC70" s="255" t="str">
        <f t="shared" si="47"/>
        <v/>
      </c>
      <c r="BD70" s="256" t="str">
        <f t="shared" si="48"/>
        <v/>
      </c>
      <c r="BE70" s="248" t="str">
        <f t="shared" si="49"/>
        <v/>
      </c>
      <c r="BF70" s="251"/>
      <c r="BG70" s="249" t="str">
        <f t="shared" si="50"/>
        <v>PENDIENTE</v>
      </c>
      <c r="BH70" s="250"/>
      <c r="BI70" s="250" t="str">
        <f t="shared" si="51"/>
        <v>ABIERTO</v>
      </c>
      <c r="BJ70" s="250" t="str">
        <f t="shared" si="52"/>
        <v>ABIERTO</v>
      </c>
    </row>
    <row r="71" spans="1:62" ht="35.1" customHeight="1" x14ac:dyDescent="0.25">
      <c r="A71" s="115"/>
      <c r="B71" s="115"/>
      <c r="C71" s="116" t="s">
        <v>81</v>
      </c>
      <c r="D71" s="115"/>
      <c r="E71" s="522"/>
      <c r="F71" s="115"/>
      <c r="G71" s="117">
        <v>50</v>
      </c>
      <c r="H71" s="118" t="s">
        <v>176</v>
      </c>
      <c r="I71" s="119" t="s">
        <v>293</v>
      </c>
      <c r="J71" s="515"/>
      <c r="K71" s="515" t="s">
        <v>289</v>
      </c>
      <c r="L71" s="515" t="s">
        <v>186</v>
      </c>
      <c r="M71" s="515">
        <v>1</v>
      </c>
      <c r="N71" s="116" t="s">
        <v>88</v>
      </c>
      <c r="O71" s="116"/>
      <c r="P71" s="116" t="s">
        <v>180</v>
      </c>
      <c r="Q71" s="123" t="s">
        <v>188</v>
      </c>
      <c r="R71" s="121" t="s">
        <v>189</v>
      </c>
      <c r="S71" s="123"/>
      <c r="T71" s="122">
        <v>1</v>
      </c>
      <c r="U71" s="515" t="s">
        <v>190</v>
      </c>
      <c r="V71" s="137">
        <v>43887</v>
      </c>
      <c r="W71" s="137">
        <v>44196</v>
      </c>
      <c r="X71" s="40">
        <v>44227</v>
      </c>
      <c r="Y71" s="377">
        <v>44286</v>
      </c>
      <c r="Z71" s="506"/>
      <c r="AA71" s="369"/>
      <c r="AB71" s="370" t="str">
        <f t="shared" si="57"/>
        <v/>
      </c>
      <c r="AC71" s="57" t="str">
        <f t="shared" si="62"/>
        <v/>
      </c>
      <c r="AD71" s="371" t="str">
        <f t="shared" si="63"/>
        <v/>
      </c>
      <c r="AE71" s="372" t="s">
        <v>699</v>
      </c>
      <c r="AF71" s="373" t="s">
        <v>678</v>
      </c>
      <c r="AG71" s="374" t="str">
        <f t="shared" si="58"/>
        <v>PENDIENTE</v>
      </c>
      <c r="AH71" s="224" t="s">
        <v>828</v>
      </c>
      <c r="AI71" s="224"/>
      <c r="AJ71" s="224"/>
      <c r="AK71" s="257" t="s">
        <v>1042</v>
      </c>
      <c r="AL71" s="210" t="s">
        <v>1042</v>
      </c>
      <c r="AM71" s="248" t="s">
        <v>1042</v>
      </c>
      <c r="AN71" s="224" t="s">
        <v>699</v>
      </c>
      <c r="AO71" s="224" t="s">
        <v>427</v>
      </c>
      <c r="AP71" s="249" t="str">
        <f t="shared" si="42"/>
        <v>PENDIENTE</v>
      </c>
      <c r="AQ71" s="254">
        <v>44469</v>
      </c>
      <c r="AR71" s="586"/>
      <c r="AS71" s="583"/>
      <c r="AT71" s="583"/>
      <c r="AU71" s="583"/>
      <c r="AV71" s="583"/>
      <c r="AW71" s="586" t="s">
        <v>1116</v>
      </c>
      <c r="AX71" s="583" t="s">
        <v>678</v>
      </c>
      <c r="AY71" s="583" t="s">
        <v>427</v>
      </c>
      <c r="AZ71" s="254"/>
      <c r="BA71" s="252"/>
      <c r="BB71" s="224"/>
      <c r="BC71" s="255" t="str">
        <f t="shared" si="47"/>
        <v/>
      </c>
      <c r="BD71" s="256" t="str">
        <f t="shared" si="48"/>
        <v/>
      </c>
      <c r="BE71" s="248" t="str">
        <f t="shared" si="49"/>
        <v/>
      </c>
      <c r="BF71" s="251"/>
      <c r="BG71" s="249" t="str">
        <f t="shared" si="50"/>
        <v>PENDIENTE</v>
      </c>
      <c r="BH71" s="250"/>
      <c r="BI71" s="250" t="str">
        <f t="shared" si="51"/>
        <v>ABIERTO</v>
      </c>
      <c r="BJ71" s="250" t="str">
        <f t="shared" si="52"/>
        <v>ABIERTO</v>
      </c>
    </row>
    <row r="72" spans="1:62" ht="35.1" customHeight="1" x14ac:dyDescent="0.25">
      <c r="A72" s="115"/>
      <c r="B72" s="115"/>
      <c r="C72" s="116" t="s">
        <v>81</v>
      </c>
      <c r="D72" s="115"/>
      <c r="E72" s="522"/>
      <c r="F72" s="115"/>
      <c r="G72" s="117">
        <v>51</v>
      </c>
      <c r="H72" s="118" t="s">
        <v>176</v>
      </c>
      <c r="I72" s="119" t="s">
        <v>294</v>
      </c>
      <c r="J72" s="515" t="s">
        <v>295</v>
      </c>
      <c r="K72" s="515" t="s">
        <v>296</v>
      </c>
      <c r="L72" s="515" t="s">
        <v>297</v>
      </c>
      <c r="M72" s="515">
        <v>1</v>
      </c>
      <c r="N72" s="116" t="s">
        <v>208</v>
      </c>
      <c r="O72" s="116"/>
      <c r="P72" s="116" t="s">
        <v>180</v>
      </c>
      <c r="Q72" s="123" t="s">
        <v>188</v>
      </c>
      <c r="R72" s="121" t="s">
        <v>189</v>
      </c>
      <c r="S72" s="123"/>
      <c r="T72" s="122">
        <v>1</v>
      </c>
      <c r="U72" s="515" t="s">
        <v>298</v>
      </c>
      <c r="V72" s="513">
        <v>43887</v>
      </c>
      <c r="W72" s="513">
        <v>44196</v>
      </c>
      <c r="X72" s="514">
        <v>44227</v>
      </c>
      <c r="Y72" s="377">
        <v>44286</v>
      </c>
      <c r="Z72" s="506" t="s">
        <v>673</v>
      </c>
      <c r="AA72" s="369"/>
      <c r="AB72" s="370" t="str">
        <f t="shared" si="57"/>
        <v/>
      </c>
      <c r="AC72" s="57" t="str">
        <f t="shared" si="62"/>
        <v/>
      </c>
      <c r="AD72" s="371" t="str">
        <f t="shared" si="63"/>
        <v/>
      </c>
      <c r="AE72" s="372" t="s">
        <v>700</v>
      </c>
      <c r="AF72" s="373" t="s">
        <v>678</v>
      </c>
      <c r="AG72" s="374" t="str">
        <f t="shared" si="58"/>
        <v>PENDIENTE</v>
      </c>
      <c r="AH72" s="224" t="s">
        <v>828</v>
      </c>
      <c r="AI72" s="224"/>
      <c r="AJ72" s="224"/>
      <c r="AK72" s="257" t="s">
        <v>1042</v>
      </c>
      <c r="AL72" s="210" t="s">
        <v>1042</v>
      </c>
      <c r="AM72" s="248" t="s">
        <v>1042</v>
      </c>
      <c r="AN72" s="224" t="s">
        <v>700</v>
      </c>
      <c r="AO72" s="224" t="s">
        <v>427</v>
      </c>
      <c r="AP72" s="249" t="str">
        <f t="shared" si="42"/>
        <v>PENDIENTE</v>
      </c>
      <c r="AQ72" s="254">
        <v>44469</v>
      </c>
      <c r="AR72" s="586"/>
      <c r="AS72" s="583"/>
      <c r="AT72" s="583"/>
      <c r="AU72" s="583"/>
      <c r="AV72" s="583"/>
      <c r="AW72" s="586" t="s">
        <v>1116</v>
      </c>
      <c r="AX72" s="583" t="s">
        <v>678</v>
      </c>
      <c r="AY72" s="583" t="s">
        <v>427</v>
      </c>
      <c r="AZ72" s="254"/>
      <c r="BA72" s="252"/>
      <c r="BB72" s="224"/>
      <c r="BC72" s="255" t="str">
        <f t="shared" si="47"/>
        <v/>
      </c>
      <c r="BD72" s="256" t="str">
        <f t="shared" si="48"/>
        <v/>
      </c>
      <c r="BE72" s="248" t="str">
        <f t="shared" si="49"/>
        <v/>
      </c>
      <c r="BF72" s="251"/>
      <c r="BG72" s="249" t="str">
        <f t="shared" si="50"/>
        <v>PENDIENTE</v>
      </c>
      <c r="BH72" s="250"/>
      <c r="BI72" s="250" t="str">
        <f t="shared" si="51"/>
        <v>ABIERTO</v>
      </c>
      <c r="BJ72" s="250" t="str">
        <f t="shared" si="52"/>
        <v>ABIERTO</v>
      </c>
    </row>
    <row r="73" spans="1:62" ht="35.1" customHeight="1" x14ac:dyDescent="0.25">
      <c r="A73" s="115"/>
      <c r="B73" s="115"/>
      <c r="C73" s="116" t="s">
        <v>81</v>
      </c>
      <c r="D73" s="115"/>
      <c r="E73" s="522"/>
      <c r="F73" s="115"/>
      <c r="G73" s="117">
        <v>52</v>
      </c>
      <c r="H73" s="118" t="s">
        <v>176</v>
      </c>
      <c r="I73" s="119" t="s">
        <v>299</v>
      </c>
      <c r="J73" s="515"/>
      <c r="K73" s="515"/>
      <c r="L73" s="515"/>
      <c r="M73" s="515">
        <v>1</v>
      </c>
      <c r="N73" s="116" t="s">
        <v>88</v>
      </c>
      <c r="O73" s="116"/>
      <c r="P73" s="116" t="s">
        <v>180</v>
      </c>
      <c r="Q73" s="123" t="s">
        <v>188</v>
      </c>
      <c r="R73" s="121" t="s">
        <v>189</v>
      </c>
      <c r="S73" s="123"/>
      <c r="T73" s="122">
        <v>1</v>
      </c>
      <c r="U73" s="515"/>
      <c r="V73" s="513"/>
      <c r="W73" s="513"/>
      <c r="X73" s="514"/>
      <c r="Y73" s="377">
        <v>44286</v>
      </c>
      <c r="Z73" s="506"/>
      <c r="AA73" s="369"/>
      <c r="AB73" s="370" t="str">
        <f t="shared" si="57"/>
        <v/>
      </c>
      <c r="AC73" s="57" t="str">
        <f t="shared" si="62"/>
        <v/>
      </c>
      <c r="AD73" s="371" t="str">
        <f t="shared" si="63"/>
        <v/>
      </c>
      <c r="AE73" s="372" t="s">
        <v>700</v>
      </c>
      <c r="AF73" s="373" t="s">
        <v>678</v>
      </c>
      <c r="AG73" s="374" t="str">
        <f t="shared" si="58"/>
        <v>PENDIENTE</v>
      </c>
      <c r="AH73" s="224" t="s">
        <v>828</v>
      </c>
      <c r="AI73" s="224"/>
      <c r="AJ73" s="224"/>
      <c r="AK73" s="257" t="s">
        <v>1042</v>
      </c>
      <c r="AL73" s="210" t="s">
        <v>1042</v>
      </c>
      <c r="AM73" s="248" t="s">
        <v>1042</v>
      </c>
      <c r="AN73" s="224" t="s">
        <v>700</v>
      </c>
      <c r="AO73" s="224" t="s">
        <v>427</v>
      </c>
      <c r="AP73" s="249" t="str">
        <f t="shared" si="42"/>
        <v>PENDIENTE</v>
      </c>
      <c r="AQ73" s="254">
        <v>44469</v>
      </c>
      <c r="AR73" s="586"/>
      <c r="AS73" s="583"/>
      <c r="AT73" s="583"/>
      <c r="AU73" s="583"/>
      <c r="AV73" s="583"/>
      <c r="AW73" s="586" t="s">
        <v>1116</v>
      </c>
      <c r="AX73" s="583" t="s">
        <v>678</v>
      </c>
      <c r="AY73" s="583" t="s">
        <v>427</v>
      </c>
      <c r="AZ73" s="254"/>
      <c r="BA73" s="252"/>
      <c r="BB73" s="224"/>
      <c r="BC73" s="255" t="str">
        <f t="shared" si="47"/>
        <v/>
      </c>
      <c r="BD73" s="256" t="str">
        <f t="shared" si="48"/>
        <v/>
      </c>
      <c r="BE73" s="248" t="str">
        <f t="shared" si="49"/>
        <v/>
      </c>
      <c r="BF73" s="251"/>
      <c r="BG73" s="249" t="str">
        <f t="shared" si="50"/>
        <v>PENDIENTE</v>
      </c>
      <c r="BH73" s="250"/>
      <c r="BI73" s="250" t="str">
        <f t="shared" si="51"/>
        <v>ABIERTO</v>
      </c>
      <c r="BJ73" s="250" t="str">
        <f t="shared" si="52"/>
        <v>ABIERTO</v>
      </c>
    </row>
    <row r="74" spans="1:62" ht="35.1" customHeight="1" x14ac:dyDescent="0.25">
      <c r="A74" s="115"/>
      <c r="B74" s="115"/>
      <c r="C74" s="116" t="s">
        <v>81</v>
      </c>
      <c r="D74" s="115"/>
      <c r="E74" s="522"/>
      <c r="F74" s="115"/>
      <c r="G74" s="117">
        <v>53</v>
      </c>
      <c r="H74" s="118" t="s">
        <v>176</v>
      </c>
      <c r="I74" s="119" t="s">
        <v>300</v>
      </c>
      <c r="J74" s="515"/>
      <c r="K74" s="515"/>
      <c r="L74" s="515"/>
      <c r="M74" s="515">
        <v>1</v>
      </c>
      <c r="N74" s="116" t="s">
        <v>88</v>
      </c>
      <c r="O74" s="116"/>
      <c r="P74" s="116" t="s">
        <v>180</v>
      </c>
      <c r="Q74" s="123" t="s">
        <v>188</v>
      </c>
      <c r="R74" s="121" t="s">
        <v>189</v>
      </c>
      <c r="S74" s="123"/>
      <c r="T74" s="122">
        <v>1</v>
      </c>
      <c r="U74" s="515"/>
      <c r="V74" s="513"/>
      <c r="W74" s="513"/>
      <c r="X74" s="514"/>
      <c r="Y74" s="377">
        <v>44286</v>
      </c>
      <c r="Z74" s="506"/>
      <c r="AA74" s="369"/>
      <c r="AB74" s="370" t="str">
        <f t="shared" si="57"/>
        <v/>
      </c>
      <c r="AC74" s="57" t="str">
        <f t="shared" si="62"/>
        <v/>
      </c>
      <c r="AD74" s="371" t="str">
        <f t="shared" si="63"/>
        <v/>
      </c>
      <c r="AE74" s="372" t="s">
        <v>700</v>
      </c>
      <c r="AF74" s="373" t="s">
        <v>678</v>
      </c>
      <c r="AG74" s="374" t="str">
        <f t="shared" si="58"/>
        <v>PENDIENTE</v>
      </c>
      <c r="AH74" s="224" t="s">
        <v>828</v>
      </c>
      <c r="AI74" s="224"/>
      <c r="AJ74" s="224"/>
      <c r="AK74" s="257" t="s">
        <v>1042</v>
      </c>
      <c r="AL74" s="210" t="s">
        <v>1042</v>
      </c>
      <c r="AM74" s="248" t="s">
        <v>1042</v>
      </c>
      <c r="AN74" s="224" t="s">
        <v>700</v>
      </c>
      <c r="AO74" s="224" t="s">
        <v>427</v>
      </c>
      <c r="AP74" s="249" t="str">
        <f t="shared" si="42"/>
        <v>PENDIENTE</v>
      </c>
      <c r="AQ74" s="254">
        <v>44469</v>
      </c>
      <c r="AR74" s="586"/>
      <c r="AS74" s="583"/>
      <c r="AT74" s="583"/>
      <c r="AU74" s="583"/>
      <c r="AV74" s="583"/>
      <c r="AW74" s="586" t="s">
        <v>1116</v>
      </c>
      <c r="AX74" s="583" t="s">
        <v>678</v>
      </c>
      <c r="AY74" s="583" t="s">
        <v>427</v>
      </c>
      <c r="AZ74" s="254"/>
      <c r="BA74" s="252"/>
      <c r="BB74" s="224"/>
      <c r="BC74" s="255" t="str">
        <f t="shared" si="47"/>
        <v/>
      </c>
      <c r="BD74" s="256" t="str">
        <f t="shared" si="48"/>
        <v/>
      </c>
      <c r="BE74" s="248" t="str">
        <f t="shared" si="49"/>
        <v/>
      </c>
      <c r="BF74" s="251"/>
      <c r="BG74" s="249" t="str">
        <f t="shared" si="50"/>
        <v>PENDIENTE</v>
      </c>
      <c r="BH74" s="250"/>
      <c r="BI74" s="250" t="str">
        <f t="shared" si="51"/>
        <v>ABIERTO</v>
      </c>
      <c r="BJ74" s="250" t="str">
        <f t="shared" si="52"/>
        <v>ABIERTO</v>
      </c>
    </row>
    <row r="75" spans="1:62" ht="35.1" customHeight="1" x14ac:dyDescent="0.25">
      <c r="A75" s="115"/>
      <c r="B75" s="115"/>
      <c r="C75" s="116" t="s">
        <v>81</v>
      </c>
      <c r="D75" s="115"/>
      <c r="E75" s="522"/>
      <c r="F75" s="115"/>
      <c r="G75" s="117">
        <v>54</v>
      </c>
      <c r="H75" s="118" t="s">
        <v>176</v>
      </c>
      <c r="I75" s="119" t="s">
        <v>301</v>
      </c>
      <c r="J75" s="515"/>
      <c r="K75" s="515"/>
      <c r="L75" s="515"/>
      <c r="M75" s="515">
        <v>1</v>
      </c>
      <c r="N75" s="116" t="s">
        <v>88</v>
      </c>
      <c r="O75" s="116"/>
      <c r="P75" s="116" t="s">
        <v>180</v>
      </c>
      <c r="Q75" s="123" t="s">
        <v>188</v>
      </c>
      <c r="R75" s="121" t="s">
        <v>189</v>
      </c>
      <c r="S75" s="123"/>
      <c r="T75" s="122">
        <v>1</v>
      </c>
      <c r="U75" s="515"/>
      <c r="V75" s="513"/>
      <c r="W75" s="513"/>
      <c r="X75" s="514"/>
      <c r="Y75" s="377">
        <v>44286</v>
      </c>
      <c r="Z75" s="506"/>
      <c r="AA75" s="369"/>
      <c r="AB75" s="370" t="str">
        <f t="shared" si="57"/>
        <v/>
      </c>
      <c r="AC75" s="57" t="str">
        <f t="shared" si="62"/>
        <v/>
      </c>
      <c r="AD75" s="371" t="str">
        <f t="shared" si="63"/>
        <v/>
      </c>
      <c r="AE75" s="372" t="s">
        <v>700</v>
      </c>
      <c r="AF75" s="373" t="s">
        <v>678</v>
      </c>
      <c r="AG75" s="374" t="str">
        <f t="shared" si="58"/>
        <v>PENDIENTE</v>
      </c>
      <c r="AH75" s="224" t="s">
        <v>828</v>
      </c>
      <c r="AI75" s="224"/>
      <c r="AJ75" s="224"/>
      <c r="AK75" s="257" t="s">
        <v>1042</v>
      </c>
      <c r="AL75" s="210" t="s">
        <v>1042</v>
      </c>
      <c r="AM75" s="248" t="s">
        <v>1042</v>
      </c>
      <c r="AN75" s="224" t="s">
        <v>700</v>
      </c>
      <c r="AO75" s="224" t="s">
        <v>427</v>
      </c>
      <c r="AP75" s="249" t="str">
        <f t="shared" si="42"/>
        <v>PENDIENTE</v>
      </c>
      <c r="AQ75" s="254">
        <v>44469</v>
      </c>
      <c r="AR75" s="586"/>
      <c r="AS75" s="583"/>
      <c r="AT75" s="583"/>
      <c r="AU75" s="583"/>
      <c r="AV75" s="583"/>
      <c r="AW75" s="586" t="s">
        <v>1116</v>
      </c>
      <c r="AX75" s="583" t="s">
        <v>678</v>
      </c>
      <c r="AY75" s="583" t="s">
        <v>427</v>
      </c>
      <c r="AZ75" s="254"/>
      <c r="BA75" s="252"/>
      <c r="BB75" s="224"/>
      <c r="BC75" s="255" t="str">
        <f t="shared" si="47"/>
        <v/>
      </c>
      <c r="BD75" s="256" t="str">
        <f t="shared" si="48"/>
        <v/>
      </c>
      <c r="BE75" s="248" t="str">
        <f t="shared" si="49"/>
        <v/>
      </c>
      <c r="BF75" s="251"/>
      <c r="BG75" s="249" t="str">
        <f t="shared" si="50"/>
        <v>PENDIENTE</v>
      </c>
      <c r="BH75" s="250"/>
      <c r="BI75" s="250" t="str">
        <f t="shared" si="51"/>
        <v>ABIERTO</v>
      </c>
      <c r="BJ75" s="250" t="str">
        <f t="shared" si="52"/>
        <v>ABIERTO</v>
      </c>
    </row>
    <row r="76" spans="1:62" ht="35.1" customHeight="1" x14ac:dyDescent="0.25">
      <c r="A76" s="115"/>
      <c r="B76" s="115"/>
      <c r="C76" s="116" t="s">
        <v>81</v>
      </c>
      <c r="D76" s="115"/>
      <c r="E76" s="522"/>
      <c r="F76" s="115"/>
      <c r="G76" s="117">
        <v>55</v>
      </c>
      <c r="H76" s="118" t="s">
        <v>176</v>
      </c>
      <c r="I76" s="119" t="s">
        <v>302</v>
      </c>
      <c r="J76" s="515"/>
      <c r="K76" s="515"/>
      <c r="L76" s="515"/>
      <c r="M76" s="515">
        <v>1</v>
      </c>
      <c r="N76" s="116" t="s">
        <v>88</v>
      </c>
      <c r="O76" s="116"/>
      <c r="P76" s="116" t="s">
        <v>180</v>
      </c>
      <c r="Q76" s="123" t="s">
        <v>188</v>
      </c>
      <c r="R76" s="121" t="s">
        <v>189</v>
      </c>
      <c r="S76" s="123"/>
      <c r="T76" s="122">
        <v>1</v>
      </c>
      <c r="U76" s="515"/>
      <c r="V76" s="513"/>
      <c r="W76" s="513"/>
      <c r="X76" s="514"/>
      <c r="Y76" s="377">
        <v>44286</v>
      </c>
      <c r="Z76" s="506"/>
      <c r="AA76" s="369"/>
      <c r="AB76" s="370" t="str">
        <f t="shared" si="57"/>
        <v/>
      </c>
      <c r="AC76" s="57" t="str">
        <f t="shared" si="62"/>
        <v/>
      </c>
      <c r="AD76" s="371" t="str">
        <f t="shared" si="63"/>
        <v/>
      </c>
      <c r="AE76" s="372" t="s">
        <v>700</v>
      </c>
      <c r="AF76" s="373" t="s">
        <v>678</v>
      </c>
      <c r="AG76" s="374" t="str">
        <f t="shared" si="58"/>
        <v>PENDIENTE</v>
      </c>
      <c r="AH76" s="224" t="s">
        <v>828</v>
      </c>
      <c r="AI76" s="224"/>
      <c r="AJ76" s="224"/>
      <c r="AK76" s="257" t="s">
        <v>1042</v>
      </c>
      <c r="AL76" s="210" t="s">
        <v>1042</v>
      </c>
      <c r="AM76" s="248" t="s">
        <v>1042</v>
      </c>
      <c r="AN76" s="224" t="s">
        <v>700</v>
      </c>
      <c r="AO76" s="224" t="s">
        <v>427</v>
      </c>
      <c r="AP76" s="249" t="str">
        <f t="shared" si="42"/>
        <v>PENDIENTE</v>
      </c>
      <c r="AQ76" s="254">
        <v>44469</v>
      </c>
      <c r="AR76" s="586"/>
      <c r="AS76" s="583"/>
      <c r="AT76" s="583"/>
      <c r="AU76" s="583"/>
      <c r="AV76" s="583"/>
      <c r="AW76" s="586" t="s">
        <v>1118</v>
      </c>
      <c r="AX76" s="583" t="s">
        <v>678</v>
      </c>
      <c r="AY76" s="583" t="s">
        <v>427</v>
      </c>
      <c r="AZ76" s="254"/>
      <c r="BA76" s="252"/>
      <c r="BB76" s="224"/>
      <c r="BC76" s="255" t="str">
        <f t="shared" si="47"/>
        <v/>
      </c>
      <c r="BD76" s="256" t="str">
        <f t="shared" si="48"/>
        <v/>
      </c>
      <c r="BE76" s="248" t="str">
        <f t="shared" si="49"/>
        <v/>
      </c>
      <c r="BF76" s="251"/>
      <c r="BG76" s="249" t="str">
        <f t="shared" si="50"/>
        <v>PENDIENTE</v>
      </c>
      <c r="BH76" s="250"/>
      <c r="BI76" s="250" t="str">
        <f t="shared" si="51"/>
        <v>ABIERTO</v>
      </c>
      <c r="BJ76" s="250" t="str">
        <f t="shared" si="52"/>
        <v>ABIERTO</v>
      </c>
    </row>
    <row r="77" spans="1:62" ht="35.1" customHeight="1" x14ac:dyDescent="0.25">
      <c r="A77" s="115"/>
      <c r="B77" s="115"/>
      <c r="C77" s="116" t="s">
        <v>81</v>
      </c>
      <c r="D77" s="115"/>
      <c r="E77" s="522"/>
      <c r="F77" s="115"/>
      <c r="G77" s="117">
        <v>56</v>
      </c>
      <c r="H77" s="118" t="s">
        <v>176</v>
      </c>
      <c r="I77" s="119" t="s">
        <v>303</v>
      </c>
      <c r="J77" s="515"/>
      <c r="K77" s="515"/>
      <c r="L77" s="515"/>
      <c r="M77" s="124">
        <v>1</v>
      </c>
      <c r="N77" s="116" t="s">
        <v>88</v>
      </c>
      <c r="O77" s="116"/>
      <c r="P77" s="116" t="s">
        <v>180</v>
      </c>
      <c r="Q77" s="123" t="s">
        <v>188</v>
      </c>
      <c r="R77" s="121" t="s">
        <v>189</v>
      </c>
      <c r="S77" s="123"/>
      <c r="T77" s="122">
        <v>1</v>
      </c>
      <c r="U77" s="515"/>
      <c r="V77" s="513"/>
      <c r="W77" s="513"/>
      <c r="X77" s="514"/>
      <c r="Y77" s="377">
        <v>44286</v>
      </c>
      <c r="Z77" s="506"/>
      <c r="AA77" s="369"/>
      <c r="AB77" s="370" t="str">
        <f t="shared" si="57"/>
        <v/>
      </c>
      <c r="AC77" s="57" t="str">
        <f t="shared" si="62"/>
        <v/>
      </c>
      <c r="AD77" s="371" t="str">
        <f t="shared" si="63"/>
        <v/>
      </c>
      <c r="AE77" s="372" t="s">
        <v>700</v>
      </c>
      <c r="AF77" s="373" t="s">
        <v>678</v>
      </c>
      <c r="AG77" s="374" t="str">
        <f t="shared" si="58"/>
        <v>PENDIENTE</v>
      </c>
      <c r="AH77" s="224" t="s">
        <v>828</v>
      </c>
      <c r="AI77" s="224"/>
      <c r="AJ77" s="224"/>
      <c r="AK77" s="257" t="s">
        <v>1042</v>
      </c>
      <c r="AL77" s="210" t="s">
        <v>1042</v>
      </c>
      <c r="AM77" s="248" t="s">
        <v>1042</v>
      </c>
      <c r="AN77" s="224" t="s">
        <v>700</v>
      </c>
      <c r="AO77" s="224" t="s">
        <v>427</v>
      </c>
      <c r="AP77" s="249" t="str">
        <f t="shared" si="42"/>
        <v>PENDIENTE</v>
      </c>
      <c r="AQ77" s="254">
        <v>44469</v>
      </c>
      <c r="AR77" s="586"/>
      <c r="AS77" s="583"/>
      <c r="AT77" s="583"/>
      <c r="AU77" s="583"/>
      <c r="AV77" s="583"/>
      <c r="AW77" s="586" t="s">
        <v>1116</v>
      </c>
      <c r="AX77" s="583" t="s">
        <v>678</v>
      </c>
      <c r="AY77" s="583" t="s">
        <v>427</v>
      </c>
      <c r="AZ77" s="254"/>
      <c r="BA77" s="252"/>
      <c r="BB77" s="224"/>
      <c r="BC77" s="255" t="str">
        <f t="shared" si="47"/>
        <v/>
      </c>
      <c r="BD77" s="256" t="str">
        <f t="shared" si="48"/>
        <v/>
      </c>
      <c r="BE77" s="248" t="str">
        <f t="shared" si="49"/>
        <v/>
      </c>
      <c r="BF77" s="251"/>
      <c r="BG77" s="249" t="str">
        <f t="shared" si="50"/>
        <v>PENDIENTE</v>
      </c>
      <c r="BH77" s="250"/>
      <c r="BI77" s="250" t="str">
        <f t="shared" si="51"/>
        <v>ABIERTO</v>
      </c>
      <c r="BJ77" s="250" t="str">
        <f t="shared" si="52"/>
        <v>ABIERTO</v>
      </c>
    </row>
    <row r="78" spans="1:62" ht="35.1" customHeight="1" x14ac:dyDescent="0.25">
      <c r="A78" s="115"/>
      <c r="B78" s="115"/>
      <c r="C78" s="116" t="s">
        <v>81</v>
      </c>
      <c r="D78" s="115"/>
      <c r="E78" s="522"/>
      <c r="F78" s="115"/>
      <c r="G78" s="117">
        <v>57</v>
      </c>
      <c r="H78" s="118" t="s">
        <v>176</v>
      </c>
      <c r="I78" s="119" t="s">
        <v>304</v>
      </c>
      <c r="J78" s="515"/>
      <c r="K78" s="515"/>
      <c r="L78" s="515"/>
      <c r="M78" s="124">
        <v>1</v>
      </c>
      <c r="N78" s="116" t="s">
        <v>88</v>
      </c>
      <c r="O78" s="116"/>
      <c r="P78" s="116" t="s">
        <v>180</v>
      </c>
      <c r="Q78" s="123" t="s">
        <v>188</v>
      </c>
      <c r="R78" s="121" t="s">
        <v>189</v>
      </c>
      <c r="S78" s="123"/>
      <c r="T78" s="122">
        <v>1</v>
      </c>
      <c r="U78" s="515"/>
      <c r="V78" s="513"/>
      <c r="W78" s="513"/>
      <c r="X78" s="514"/>
      <c r="Y78" s="377">
        <v>44286</v>
      </c>
      <c r="Z78" s="506"/>
      <c r="AA78" s="369"/>
      <c r="AB78" s="370" t="str">
        <f t="shared" si="57"/>
        <v/>
      </c>
      <c r="AC78" s="57" t="str">
        <f t="shared" si="62"/>
        <v/>
      </c>
      <c r="AD78" s="371" t="str">
        <f t="shared" si="63"/>
        <v/>
      </c>
      <c r="AE78" s="372" t="s">
        <v>700</v>
      </c>
      <c r="AF78" s="373" t="s">
        <v>678</v>
      </c>
      <c r="AG78" s="374" t="str">
        <f t="shared" si="58"/>
        <v>PENDIENTE</v>
      </c>
      <c r="AH78" s="224" t="s">
        <v>828</v>
      </c>
      <c r="AI78" s="224"/>
      <c r="AJ78" s="224"/>
      <c r="AK78" s="257" t="s">
        <v>1042</v>
      </c>
      <c r="AL78" s="210" t="s">
        <v>1042</v>
      </c>
      <c r="AM78" s="248" t="s">
        <v>1042</v>
      </c>
      <c r="AN78" s="224" t="s">
        <v>700</v>
      </c>
      <c r="AO78" s="224" t="s">
        <v>427</v>
      </c>
      <c r="AP78" s="249" t="str">
        <f t="shared" si="42"/>
        <v>PENDIENTE</v>
      </c>
      <c r="AQ78" s="254">
        <v>44469</v>
      </c>
      <c r="AR78" s="586"/>
      <c r="AS78" s="583"/>
      <c r="AT78" s="583"/>
      <c r="AU78" s="583"/>
      <c r="AV78" s="583"/>
      <c r="AW78" s="586" t="s">
        <v>1116</v>
      </c>
      <c r="AX78" s="583" t="s">
        <v>678</v>
      </c>
      <c r="AY78" s="583" t="s">
        <v>427</v>
      </c>
      <c r="AZ78" s="254"/>
      <c r="BA78" s="252"/>
      <c r="BB78" s="224"/>
      <c r="BC78" s="255" t="str">
        <f t="shared" si="47"/>
        <v/>
      </c>
      <c r="BD78" s="256" t="str">
        <f t="shared" si="48"/>
        <v/>
      </c>
      <c r="BE78" s="248" t="str">
        <f t="shared" si="49"/>
        <v/>
      </c>
      <c r="BF78" s="251"/>
      <c r="BG78" s="249" t="str">
        <f t="shared" si="50"/>
        <v>PENDIENTE</v>
      </c>
      <c r="BH78" s="250"/>
      <c r="BI78" s="250" t="str">
        <f t="shared" si="51"/>
        <v>ABIERTO</v>
      </c>
      <c r="BJ78" s="250" t="str">
        <f t="shared" si="52"/>
        <v>ABIERTO</v>
      </c>
    </row>
    <row r="79" spans="1:62" ht="35.1" customHeight="1" x14ac:dyDescent="0.25">
      <c r="A79" s="115"/>
      <c r="B79" s="115"/>
      <c r="C79" s="116" t="s">
        <v>81</v>
      </c>
      <c r="D79" s="115"/>
      <c r="E79" s="522"/>
      <c r="F79" s="115"/>
      <c r="G79" s="117">
        <v>58</v>
      </c>
      <c r="H79" s="118" t="s">
        <v>176</v>
      </c>
      <c r="I79" s="119" t="s">
        <v>305</v>
      </c>
      <c r="J79" s="515"/>
      <c r="K79" s="515"/>
      <c r="L79" s="515"/>
      <c r="M79" s="124">
        <v>1</v>
      </c>
      <c r="N79" s="116" t="s">
        <v>88</v>
      </c>
      <c r="O79" s="116"/>
      <c r="P79" s="116" t="s">
        <v>180</v>
      </c>
      <c r="Q79" s="123" t="s">
        <v>188</v>
      </c>
      <c r="R79" s="121" t="s">
        <v>189</v>
      </c>
      <c r="S79" s="123"/>
      <c r="T79" s="122">
        <v>1</v>
      </c>
      <c r="U79" s="515"/>
      <c r="V79" s="513"/>
      <c r="W79" s="513"/>
      <c r="X79" s="514"/>
      <c r="Y79" s="377">
        <v>44286</v>
      </c>
      <c r="Z79" s="506"/>
      <c r="AA79" s="369"/>
      <c r="AB79" s="370" t="str">
        <f t="shared" si="57"/>
        <v/>
      </c>
      <c r="AC79" s="57" t="str">
        <f t="shared" si="62"/>
        <v/>
      </c>
      <c r="AD79" s="371" t="str">
        <f t="shared" si="63"/>
        <v/>
      </c>
      <c r="AE79" s="372" t="s">
        <v>700</v>
      </c>
      <c r="AF79" s="373" t="s">
        <v>678</v>
      </c>
      <c r="AG79" s="374" t="str">
        <f t="shared" si="58"/>
        <v>PENDIENTE</v>
      </c>
      <c r="AH79" s="224" t="s">
        <v>828</v>
      </c>
      <c r="AI79" s="224"/>
      <c r="AJ79" s="224"/>
      <c r="AK79" s="257" t="s">
        <v>1042</v>
      </c>
      <c r="AL79" s="210" t="s">
        <v>1042</v>
      </c>
      <c r="AM79" s="248" t="s">
        <v>1042</v>
      </c>
      <c r="AN79" s="224" t="s">
        <v>700</v>
      </c>
      <c r="AO79" s="224" t="s">
        <v>427</v>
      </c>
      <c r="AP79" s="249" t="str">
        <f t="shared" si="42"/>
        <v>PENDIENTE</v>
      </c>
      <c r="AQ79" s="254">
        <v>44469</v>
      </c>
      <c r="AR79" s="586"/>
      <c r="AS79" s="583"/>
      <c r="AT79" s="583"/>
      <c r="AU79" s="583"/>
      <c r="AV79" s="583"/>
      <c r="AW79" s="586" t="s">
        <v>1119</v>
      </c>
      <c r="AX79" s="583" t="s">
        <v>678</v>
      </c>
      <c r="AY79" s="583" t="s">
        <v>427</v>
      </c>
      <c r="AZ79" s="254"/>
      <c r="BA79" s="252"/>
      <c r="BB79" s="224"/>
      <c r="BC79" s="255" t="str">
        <f t="shared" si="47"/>
        <v/>
      </c>
      <c r="BD79" s="256" t="str">
        <f t="shared" si="48"/>
        <v/>
      </c>
      <c r="BE79" s="248" t="str">
        <f t="shared" si="49"/>
        <v/>
      </c>
      <c r="BF79" s="251"/>
      <c r="BG79" s="249" t="str">
        <f t="shared" si="50"/>
        <v>PENDIENTE</v>
      </c>
      <c r="BH79" s="250"/>
      <c r="BI79" s="250" t="str">
        <f t="shared" si="51"/>
        <v>ABIERTO</v>
      </c>
      <c r="BJ79" s="250" t="str">
        <f t="shared" si="52"/>
        <v>ABIERTO</v>
      </c>
    </row>
    <row r="80" spans="1:62" ht="35.1" customHeight="1" x14ac:dyDescent="0.25">
      <c r="A80" s="115"/>
      <c r="B80" s="115"/>
      <c r="C80" s="116" t="s">
        <v>81</v>
      </c>
      <c r="D80" s="115"/>
      <c r="E80" s="522"/>
      <c r="F80" s="115"/>
      <c r="G80" s="117">
        <v>59</v>
      </c>
      <c r="H80" s="118" t="s">
        <v>176</v>
      </c>
      <c r="I80" s="119" t="s">
        <v>306</v>
      </c>
      <c r="J80" s="515"/>
      <c r="K80" s="515"/>
      <c r="L80" s="515"/>
      <c r="M80" s="124">
        <v>1</v>
      </c>
      <c r="N80" s="116" t="s">
        <v>88</v>
      </c>
      <c r="O80" s="116"/>
      <c r="P80" s="116" t="s">
        <v>180</v>
      </c>
      <c r="Q80" s="123" t="s">
        <v>188</v>
      </c>
      <c r="R80" s="121" t="s">
        <v>189</v>
      </c>
      <c r="S80" s="123"/>
      <c r="T80" s="122">
        <v>1</v>
      </c>
      <c r="U80" s="515"/>
      <c r="V80" s="513"/>
      <c r="W80" s="513"/>
      <c r="X80" s="514"/>
      <c r="Y80" s="377">
        <v>44286</v>
      </c>
      <c r="Z80" s="506"/>
      <c r="AA80" s="369"/>
      <c r="AB80" s="370" t="str">
        <f t="shared" si="57"/>
        <v/>
      </c>
      <c r="AC80" s="57" t="str">
        <f t="shared" si="62"/>
        <v/>
      </c>
      <c r="AD80" s="371" t="str">
        <f t="shared" si="63"/>
        <v/>
      </c>
      <c r="AE80" s="372" t="s">
        <v>700</v>
      </c>
      <c r="AF80" s="373" t="s">
        <v>678</v>
      </c>
      <c r="AG80" s="374" t="str">
        <f t="shared" si="58"/>
        <v>PENDIENTE</v>
      </c>
      <c r="AH80" s="224" t="s">
        <v>828</v>
      </c>
      <c r="AI80" s="224"/>
      <c r="AJ80" s="224"/>
      <c r="AK80" s="257" t="s">
        <v>1042</v>
      </c>
      <c r="AL80" s="210" t="s">
        <v>1042</v>
      </c>
      <c r="AM80" s="248" t="s">
        <v>1042</v>
      </c>
      <c r="AN80" s="224" t="s">
        <v>700</v>
      </c>
      <c r="AO80" s="224" t="s">
        <v>427</v>
      </c>
      <c r="AP80" s="249" t="str">
        <f t="shared" si="42"/>
        <v>PENDIENTE</v>
      </c>
      <c r="AQ80" s="254">
        <v>44469</v>
      </c>
      <c r="AR80" s="586"/>
      <c r="AS80" s="583"/>
      <c r="AT80" s="583"/>
      <c r="AU80" s="583"/>
      <c r="AV80" s="583"/>
      <c r="AW80" s="586" t="s">
        <v>1116</v>
      </c>
      <c r="AX80" s="583" t="s">
        <v>678</v>
      </c>
      <c r="AY80" s="583" t="s">
        <v>427</v>
      </c>
      <c r="AZ80" s="254"/>
      <c r="BA80" s="252"/>
      <c r="BB80" s="224"/>
      <c r="BC80" s="255" t="str">
        <f t="shared" si="47"/>
        <v/>
      </c>
      <c r="BD80" s="256" t="str">
        <f t="shared" si="48"/>
        <v/>
      </c>
      <c r="BE80" s="248" t="str">
        <f t="shared" si="49"/>
        <v/>
      </c>
      <c r="BF80" s="251"/>
      <c r="BG80" s="249" t="str">
        <f t="shared" si="50"/>
        <v>PENDIENTE</v>
      </c>
      <c r="BH80" s="250"/>
      <c r="BI80" s="250" t="str">
        <f t="shared" si="51"/>
        <v>ABIERTO</v>
      </c>
      <c r="BJ80" s="250" t="str">
        <f t="shared" si="52"/>
        <v>ABIERTO</v>
      </c>
    </row>
    <row r="81" spans="1:62" ht="35.1" customHeight="1" x14ac:dyDescent="0.25">
      <c r="A81" s="115"/>
      <c r="B81" s="115"/>
      <c r="C81" s="116" t="s">
        <v>81</v>
      </c>
      <c r="D81" s="115"/>
      <c r="E81" s="522"/>
      <c r="F81" s="115"/>
      <c r="G81" s="117">
        <v>60</v>
      </c>
      <c r="H81" s="118" t="s">
        <v>176</v>
      </c>
      <c r="I81" s="119" t="s">
        <v>307</v>
      </c>
      <c r="J81" s="515"/>
      <c r="K81" s="515"/>
      <c r="L81" s="515"/>
      <c r="M81" s="124">
        <v>1</v>
      </c>
      <c r="N81" s="116" t="s">
        <v>88</v>
      </c>
      <c r="O81" s="116"/>
      <c r="P81" s="116" t="s">
        <v>180</v>
      </c>
      <c r="Q81" s="123" t="s">
        <v>188</v>
      </c>
      <c r="R81" s="121" t="s">
        <v>189</v>
      </c>
      <c r="S81" s="123"/>
      <c r="T81" s="122">
        <v>1</v>
      </c>
      <c r="U81" s="515"/>
      <c r="V81" s="513"/>
      <c r="W81" s="513"/>
      <c r="X81" s="514"/>
      <c r="Y81" s="377">
        <v>44286</v>
      </c>
      <c r="Z81" s="506"/>
      <c r="AA81" s="369"/>
      <c r="AB81" s="370" t="str">
        <f t="shared" si="57"/>
        <v/>
      </c>
      <c r="AC81" s="57" t="str">
        <f t="shared" si="62"/>
        <v/>
      </c>
      <c r="AD81" s="371" t="str">
        <f t="shared" si="63"/>
        <v/>
      </c>
      <c r="AE81" s="372" t="s">
        <v>700</v>
      </c>
      <c r="AF81" s="373" t="s">
        <v>678</v>
      </c>
      <c r="AG81" s="374" t="str">
        <f t="shared" si="58"/>
        <v>PENDIENTE</v>
      </c>
      <c r="AH81" s="224" t="s">
        <v>828</v>
      </c>
      <c r="AI81" s="224"/>
      <c r="AJ81" s="224"/>
      <c r="AK81" s="257" t="s">
        <v>1042</v>
      </c>
      <c r="AL81" s="210" t="s">
        <v>1042</v>
      </c>
      <c r="AM81" s="248" t="s">
        <v>1042</v>
      </c>
      <c r="AN81" s="224" t="s">
        <v>700</v>
      </c>
      <c r="AO81" s="224" t="s">
        <v>427</v>
      </c>
      <c r="AP81" s="249" t="str">
        <f t="shared" si="42"/>
        <v>PENDIENTE</v>
      </c>
      <c r="AQ81" s="254">
        <v>44469</v>
      </c>
      <c r="AR81" s="586"/>
      <c r="AS81" s="583"/>
      <c r="AT81" s="583"/>
      <c r="AU81" s="583"/>
      <c r="AV81" s="583"/>
      <c r="AW81" s="586" t="s">
        <v>1116</v>
      </c>
      <c r="AX81" s="583" t="s">
        <v>678</v>
      </c>
      <c r="AY81" s="583" t="s">
        <v>427</v>
      </c>
      <c r="AZ81" s="254"/>
      <c r="BA81" s="252"/>
      <c r="BB81" s="224"/>
      <c r="BC81" s="255" t="str">
        <f t="shared" si="47"/>
        <v/>
      </c>
      <c r="BD81" s="256" t="str">
        <f t="shared" si="48"/>
        <v/>
      </c>
      <c r="BE81" s="248" t="str">
        <f t="shared" si="49"/>
        <v/>
      </c>
      <c r="BF81" s="251"/>
      <c r="BG81" s="249" t="str">
        <f t="shared" si="50"/>
        <v>PENDIENTE</v>
      </c>
      <c r="BH81" s="250"/>
      <c r="BI81" s="250" t="str">
        <f t="shared" si="51"/>
        <v>ABIERTO</v>
      </c>
      <c r="BJ81" s="250" t="str">
        <f t="shared" si="52"/>
        <v>ABIERTO</v>
      </c>
    </row>
    <row r="82" spans="1:62" ht="35.1" customHeight="1" x14ac:dyDescent="0.25">
      <c r="A82" s="115"/>
      <c r="B82" s="115"/>
      <c r="C82" s="116" t="s">
        <v>81</v>
      </c>
      <c r="D82" s="115"/>
      <c r="E82" s="522"/>
      <c r="F82" s="115"/>
      <c r="G82" s="117">
        <v>61</v>
      </c>
      <c r="H82" s="118" t="s">
        <v>176</v>
      </c>
      <c r="I82" s="119" t="s">
        <v>308</v>
      </c>
      <c r="J82" s="515"/>
      <c r="K82" s="515"/>
      <c r="L82" s="515"/>
      <c r="M82" s="124">
        <v>1</v>
      </c>
      <c r="N82" s="116" t="s">
        <v>88</v>
      </c>
      <c r="O82" s="116"/>
      <c r="P82" s="116" t="s">
        <v>180</v>
      </c>
      <c r="Q82" s="123" t="s">
        <v>188</v>
      </c>
      <c r="R82" s="121" t="s">
        <v>189</v>
      </c>
      <c r="S82" s="123"/>
      <c r="T82" s="122">
        <v>1</v>
      </c>
      <c r="U82" s="515"/>
      <c r="V82" s="513"/>
      <c r="W82" s="513"/>
      <c r="X82" s="514"/>
      <c r="Y82" s="377">
        <v>44286</v>
      </c>
      <c r="Z82" s="506"/>
      <c r="AA82" s="369"/>
      <c r="AB82" s="370" t="str">
        <f t="shared" si="57"/>
        <v/>
      </c>
      <c r="AC82" s="57" t="str">
        <f t="shared" si="62"/>
        <v/>
      </c>
      <c r="AD82" s="371" t="str">
        <f t="shared" si="63"/>
        <v/>
      </c>
      <c r="AE82" s="372" t="s">
        <v>700</v>
      </c>
      <c r="AF82" s="373" t="s">
        <v>678</v>
      </c>
      <c r="AG82" s="374" t="str">
        <f t="shared" si="58"/>
        <v>PENDIENTE</v>
      </c>
      <c r="AH82" s="224" t="s">
        <v>828</v>
      </c>
      <c r="AI82" s="224"/>
      <c r="AJ82" s="224"/>
      <c r="AK82" s="257" t="s">
        <v>1042</v>
      </c>
      <c r="AL82" s="210" t="s">
        <v>1042</v>
      </c>
      <c r="AM82" s="248" t="s">
        <v>1042</v>
      </c>
      <c r="AN82" s="224" t="s">
        <v>700</v>
      </c>
      <c r="AO82" s="224" t="s">
        <v>427</v>
      </c>
      <c r="AP82" s="249" t="str">
        <f t="shared" ref="AP82:AP136" si="64">IF(AL82=100%,IF(AL82&gt;50%,"CUMPLIDA","PENDIENTE"),IF(AL82&lt;50%,"INCUMPLIDA","PENDIENTE"))</f>
        <v>PENDIENTE</v>
      </c>
      <c r="AQ82" s="254">
        <v>44469</v>
      </c>
      <c r="AR82" s="586"/>
      <c r="AS82" s="583"/>
      <c r="AT82" s="583"/>
      <c r="AU82" s="583"/>
      <c r="AV82" s="583"/>
      <c r="AW82" s="586" t="s">
        <v>1116</v>
      </c>
      <c r="AX82" s="583" t="s">
        <v>678</v>
      </c>
      <c r="AY82" s="583" t="s">
        <v>427</v>
      </c>
      <c r="AZ82" s="254"/>
      <c r="BA82" s="252"/>
      <c r="BB82" s="224"/>
      <c r="BC82" s="255" t="str">
        <f t="shared" ref="BC82:BC149" si="65">(IF(BB82="","",IF(OR($M82=0,$M82="",AZ82=""),"",BB82/$M82)))</f>
        <v/>
      </c>
      <c r="BD82" s="256" t="str">
        <f t="shared" ref="BD82:BD149" si="66">(IF(OR($T82="",BC82=""),"",IF(OR($T82=0,BC82=0),0,IF((BC82*100%)/$T82&gt;100%,100%,(BC82*100%)/$T82))))</f>
        <v/>
      </c>
      <c r="BE82" s="248" t="str">
        <f t="shared" ref="BE82:BE149" si="67">IF(BB82="","",IF(BD82&lt;100%, IF(BD82&lt;100%, "ALERTA","EN TERMINO"), IF(BD82=100%, "OK", "EN TERMINO")))</f>
        <v/>
      </c>
      <c r="BF82" s="251"/>
      <c r="BG82" s="249" t="str">
        <f t="shared" ref="BG82:BG149" si="68">IF(BD82=100%,IF(BD82&gt;25%,"CUMPLIDA","PENDIENTE"),IF(BD82&lt;25%,"INCUMPLIDA","PENDIENTE"))</f>
        <v>PENDIENTE</v>
      </c>
      <c r="BH82" s="250"/>
      <c r="BI82" s="250" t="str">
        <f t="shared" ref="BI82:BI149" si="69">IF(AG82="CUMPLIDA","CERRADO","ABIERTO")</f>
        <v>ABIERTO</v>
      </c>
      <c r="BJ82" s="250" t="str">
        <f t="shared" ref="BJ82:BJ149" si="70">IF(AG82="CUMPLIDA","CERRADO","ABIERTO")</f>
        <v>ABIERTO</v>
      </c>
    </row>
    <row r="83" spans="1:62" ht="35.1" customHeight="1" x14ac:dyDescent="0.25">
      <c r="A83" s="115"/>
      <c r="B83" s="115"/>
      <c r="C83" s="116" t="s">
        <v>81</v>
      </c>
      <c r="D83" s="115"/>
      <c r="E83" s="522"/>
      <c r="F83" s="115"/>
      <c r="G83" s="117">
        <v>62</v>
      </c>
      <c r="H83" s="118" t="s">
        <v>176</v>
      </c>
      <c r="I83" s="119" t="s">
        <v>309</v>
      </c>
      <c r="J83" s="515"/>
      <c r="K83" s="515"/>
      <c r="L83" s="515"/>
      <c r="M83" s="124">
        <v>1</v>
      </c>
      <c r="N83" s="116" t="s">
        <v>88</v>
      </c>
      <c r="O83" s="116"/>
      <c r="P83" s="116" t="s">
        <v>180</v>
      </c>
      <c r="Q83" s="123" t="s">
        <v>188</v>
      </c>
      <c r="R83" s="123"/>
      <c r="S83" s="123"/>
      <c r="T83" s="122">
        <v>1</v>
      </c>
      <c r="U83" s="515"/>
      <c r="V83" s="513"/>
      <c r="W83" s="513"/>
      <c r="X83" s="514"/>
      <c r="Y83" s="377">
        <v>44286</v>
      </c>
      <c r="Z83" s="506"/>
      <c r="AA83" s="369"/>
      <c r="AB83" s="370" t="str">
        <f t="shared" si="57"/>
        <v/>
      </c>
      <c r="AC83" s="57" t="str">
        <f t="shared" si="62"/>
        <v/>
      </c>
      <c r="AD83" s="371" t="str">
        <f t="shared" si="63"/>
        <v/>
      </c>
      <c r="AE83" s="372" t="s">
        <v>700</v>
      </c>
      <c r="AF83" s="373" t="s">
        <v>678</v>
      </c>
      <c r="AG83" s="374" t="str">
        <f t="shared" si="58"/>
        <v>PENDIENTE</v>
      </c>
      <c r="AH83" s="224" t="s">
        <v>828</v>
      </c>
      <c r="AI83" s="224"/>
      <c r="AJ83" s="224"/>
      <c r="AK83" s="257" t="s">
        <v>1042</v>
      </c>
      <c r="AL83" s="210" t="s">
        <v>1042</v>
      </c>
      <c r="AM83" s="248" t="s">
        <v>1042</v>
      </c>
      <c r="AN83" s="224" t="s">
        <v>700</v>
      </c>
      <c r="AO83" s="224" t="s">
        <v>427</v>
      </c>
      <c r="AP83" s="249" t="str">
        <f t="shared" si="64"/>
        <v>PENDIENTE</v>
      </c>
      <c r="AQ83" s="254">
        <v>44469</v>
      </c>
      <c r="AR83" s="586"/>
      <c r="AS83" s="583"/>
      <c r="AT83" s="583"/>
      <c r="AU83" s="583"/>
      <c r="AV83" s="583"/>
      <c r="AW83" s="586" t="s">
        <v>1116</v>
      </c>
      <c r="AX83" s="583" t="s">
        <v>678</v>
      </c>
      <c r="AY83" s="583" t="s">
        <v>427</v>
      </c>
      <c r="AZ83" s="254"/>
      <c r="BA83" s="252"/>
      <c r="BB83" s="224"/>
      <c r="BC83" s="255" t="str">
        <f t="shared" si="65"/>
        <v/>
      </c>
      <c r="BD83" s="256" t="str">
        <f t="shared" si="66"/>
        <v/>
      </c>
      <c r="BE83" s="248" t="str">
        <f t="shared" si="67"/>
        <v/>
      </c>
      <c r="BF83" s="251"/>
      <c r="BG83" s="249" t="str">
        <f t="shared" si="68"/>
        <v>PENDIENTE</v>
      </c>
      <c r="BH83" s="250"/>
      <c r="BI83" s="250" t="str">
        <f t="shared" si="69"/>
        <v>ABIERTO</v>
      </c>
      <c r="BJ83" s="250" t="str">
        <f t="shared" si="70"/>
        <v>ABIERTO</v>
      </c>
    </row>
    <row r="84" spans="1:62" ht="35.1" customHeight="1" x14ac:dyDescent="0.25">
      <c r="A84" s="115"/>
      <c r="B84" s="115"/>
      <c r="C84" s="116" t="s">
        <v>81</v>
      </c>
      <c r="D84" s="115"/>
      <c r="E84" s="522"/>
      <c r="F84" s="115"/>
      <c r="G84" s="117">
        <v>63</v>
      </c>
      <c r="H84" s="118" t="s">
        <v>176</v>
      </c>
      <c r="I84" s="119" t="s">
        <v>310</v>
      </c>
      <c r="J84" s="515"/>
      <c r="K84" s="515"/>
      <c r="L84" s="515"/>
      <c r="M84" s="124">
        <v>1</v>
      </c>
      <c r="N84" s="116" t="s">
        <v>88</v>
      </c>
      <c r="O84" s="116"/>
      <c r="P84" s="116" t="s">
        <v>180</v>
      </c>
      <c r="Q84" s="123" t="s">
        <v>188</v>
      </c>
      <c r="R84" s="121" t="s">
        <v>189</v>
      </c>
      <c r="S84" s="123"/>
      <c r="T84" s="122">
        <v>1</v>
      </c>
      <c r="U84" s="515"/>
      <c r="V84" s="513"/>
      <c r="W84" s="513"/>
      <c r="X84" s="514"/>
      <c r="Y84" s="377">
        <v>44286</v>
      </c>
      <c r="Z84" s="506"/>
      <c r="AA84" s="369"/>
      <c r="AB84" s="370" t="str">
        <f t="shared" si="57"/>
        <v/>
      </c>
      <c r="AC84" s="57" t="str">
        <f t="shared" si="62"/>
        <v/>
      </c>
      <c r="AD84" s="371" t="str">
        <f t="shared" si="63"/>
        <v/>
      </c>
      <c r="AE84" s="372" t="s">
        <v>700</v>
      </c>
      <c r="AF84" s="373" t="s">
        <v>678</v>
      </c>
      <c r="AG84" s="374" t="str">
        <f t="shared" si="58"/>
        <v>PENDIENTE</v>
      </c>
      <c r="AH84" s="224" t="s">
        <v>828</v>
      </c>
      <c r="AI84" s="224"/>
      <c r="AJ84" s="224"/>
      <c r="AK84" s="257" t="s">
        <v>1042</v>
      </c>
      <c r="AL84" s="210" t="s">
        <v>1042</v>
      </c>
      <c r="AM84" s="248" t="s">
        <v>1042</v>
      </c>
      <c r="AN84" s="224" t="s">
        <v>700</v>
      </c>
      <c r="AO84" s="224" t="s">
        <v>427</v>
      </c>
      <c r="AP84" s="249" t="str">
        <f t="shared" si="64"/>
        <v>PENDIENTE</v>
      </c>
      <c r="AQ84" s="254">
        <v>44469</v>
      </c>
      <c r="AR84" s="586"/>
      <c r="AS84" s="583"/>
      <c r="AT84" s="583"/>
      <c r="AU84" s="583"/>
      <c r="AV84" s="583"/>
      <c r="AW84" s="586" t="s">
        <v>1116</v>
      </c>
      <c r="AX84" s="583" t="s">
        <v>678</v>
      </c>
      <c r="AY84" s="583" t="s">
        <v>427</v>
      </c>
      <c r="AZ84" s="254"/>
      <c r="BA84" s="252"/>
      <c r="BB84" s="224"/>
      <c r="BC84" s="255" t="str">
        <f t="shared" si="65"/>
        <v/>
      </c>
      <c r="BD84" s="256" t="str">
        <f t="shared" si="66"/>
        <v/>
      </c>
      <c r="BE84" s="248" t="str">
        <f t="shared" si="67"/>
        <v/>
      </c>
      <c r="BF84" s="251"/>
      <c r="BG84" s="249" t="str">
        <f t="shared" si="68"/>
        <v>PENDIENTE</v>
      </c>
      <c r="BH84" s="250"/>
      <c r="BI84" s="250" t="str">
        <f t="shared" si="69"/>
        <v>ABIERTO</v>
      </c>
      <c r="BJ84" s="250" t="str">
        <f t="shared" si="70"/>
        <v>ABIERTO</v>
      </c>
    </row>
    <row r="85" spans="1:62" ht="35.1" customHeight="1" x14ac:dyDescent="0.25">
      <c r="A85" s="115"/>
      <c r="B85" s="115"/>
      <c r="C85" s="116" t="s">
        <v>81</v>
      </c>
      <c r="D85" s="115"/>
      <c r="E85" s="522"/>
      <c r="F85" s="115"/>
      <c r="G85" s="117">
        <v>64</v>
      </c>
      <c r="H85" s="118" t="s">
        <v>176</v>
      </c>
      <c r="I85" s="119" t="s">
        <v>311</v>
      </c>
      <c r="J85" s="515"/>
      <c r="K85" s="515"/>
      <c r="L85" s="515"/>
      <c r="M85" s="124">
        <v>1</v>
      </c>
      <c r="N85" s="116" t="s">
        <v>88</v>
      </c>
      <c r="O85" s="116"/>
      <c r="P85" s="116" t="s">
        <v>180</v>
      </c>
      <c r="Q85" s="123" t="s">
        <v>188</v>
      </c>
      <c r="R85" s="121" t="s">
        <v>189</v>
      </c>
      <c r="S85" s="123"/>
      <c r="T85" s="122">
        <v>1</v>
      </c>
      <c r="U85" s="515"/>
      <c r="V85" s="513"/>
      <c r="W85" s="513"/>
      <c r="X85" s="514"/>
      <c r="Y85" s="377">
        <v>44286</v>
      </c>
      <c r="Z85" s="506"/>
      <c r="AA85" s="369"/>
      <c r="AB85" s="370" t="str">
        <f t="shared" si="57"/>
        <v/>
      </c>
      <c r="AC85" s="57" t="str">
        <f t="shared" si="62"/>
        <v/>
      </c>
      <c r="AD85" s="371" t="str">
        <f t="shared" si="63"/>
        <v/>
      </c>
      <c r="AE85" s="372" t="s">
        <v>700</v>
      </c>
      <c r="AF85" s="373" t="s">
        <v>678</v>
      </c>
      <c r="AG85" s="374" t="str">
        <f t="shared" si="58"/>
        <v>PENDIENTE</v>
      </c>
      <c r="AH85" s="224" t="s">
        <v>828</v>
      </c>
      <c r="AI85" s="224"/>
      <c r="AJ85" s="224"/>
      <c r="AK85" s="257" t="s">
        <v>1042</v>
      </c>
      <c r="AL85" s="210" t="s">
        <v>1042</v>
      </c>
      <c r="AM85" s="248" t="s">
        <v>1042</v>
      </c>
      <c r="AN85" s="224" t="s">
        <v>700</v>
      </c>
      <c r="AO85" s="224" t="s">
        <v>427</v>
      </c>
      <c r="AP85" s="249" t="str">
        <f t="shared" si="64"/>
        <v>PENDIENTE</v>
      </c>
      <c r="AQ85" s="254">
        <v>44469</v>
      </c>
      <c r="AR85" s="586"/>
      <c r="AS85" s="583"/>
      <c r="AT85" s="583"/>
      <c r="AU85" s="583"/>
      <c r="AV85" s="583"/>
      <c r="AW85" s="586" t="s">
        <v>1116</v>
      </c>
      <c r="AX85" s="583" t="s">
        <v>678</v>
      </c>
      <c r="AY85" s="583" t="s">
        <v>427</v>
      </c>
      <c r="AZ85" s="254"/>
      <c r="BA85" s="252"/>
      <c r="BB85" s="224"/>
      <c r="BC85" s="255" t="str">
        <f t="shared" si="65"/>
        <v/>
      </c>
      <c r="BD85" s="256" t="str">
        <f t="shared" si="66"/>
        <v/>
      </c>
      <c r="BE85" s="248" t="str">
        <f t="shared" si="67"/>
        <v/>
      </c>
      <c r="BF85" s="251"/>
      <c r="BG85" s="249" t="str">
        <f t="shared" si="68"/>
        <v>PENDIENTE</v>
      </c>
      <c r="BH85" s="250"/>
      <c r="BI85" s="250" t="str">
        <f t="shared" si="69"/>
        <v>ABIERTO</v>
      </c>
      <c r="BJ85" s="250" t="str">
        <f t="shared" si="70"/>
        <v>ABIERTO</v>
      </c>
    </row>
    <row r="86" spans="1:62" ht="35.1" customHeight="1" x14ac:dyDescent="0.25">
      <c r="A86" s="115"/>
      <c r="B86" s="115"/>
      <c r="C86" s="116" t="s">
        <v>81</v>
      </c>
      <c r="D86" s="115"/>
      <c r="E86" s="522"/>
      <c r="F86" s="115"/>
      <c r="G86" s="117">
        <v>65</v>
      </c>
      <c r="H86" s="118" t="s">
        <v>176</v>
      </c>
      <c r="I86" s="119" t="s">
        <v>312</v>
      </c>
      <c r="J86" s="515" t="s">
        <v>313</v>
      </c>
      <c r="K86" s="515" t="s">
        <v>314</v>
      </c>
      <c r="L86" s="515" t="s">
        <v>315</v>
      </c>
      <c r="M86" s="515">
        <v>1</v>
      </c>
      <c r="N86" s="116" t="s">
        <v>208</v>
      </c>
      <c r="O86" s="116"/>
      <c r="P86" s="116" t="s">
        <v>180</v>
      </c>
      <c r="Q86" s="123" t="s">
        <v>188</v>
      </c>
      <c r="R86" s="121" t="s">
        <v>189</v>
      </c>
      <c r="S86" s="123"/>
      <c r="T86" s="122">
        <v>1</v>
      </c>
      <c r="U86" s="515" t="s">
        <v>316</v>
      </c>
      <c r="V86" s="513">
        <v>43887</v>
      </c>
      <c r="W86" s="513">
        <v>44196</v>
      </c>
      <c r="X86" s="514">
        <v>44227</v>
      </c>
      <c r="Y86" s="377">
        <v>44286</v>
      </c>
      <c r="Z86" s="506" t="s">
        <v>674</v>
      </c>
      <c r="AA86" s="369"/>
      <c r="AB86" s="370" t="str">
        <f t="shared" si="57"/>
        <v/>
      </c>
      <c r="AC86" s="57" t="str">
        <f t="shared" si="62"/>
        <v/>
      </c>
      <c r="AD86" s="371" t="str">
        <f t="shared" si="63"/>
        <v/>
      </c>
      <c r="AE86" s="372" t="s">
        <v>701</v>
      </c>
      <c r="AF86" s="373" t="s">
        <v>678</v>
      </c>
      <c r="AG86" s="374" t="str">
        <f t="shared" si="58"/>
        <v>PENDIENTE</v>
      </c>
      <c r="AH86" s="224" t="s">
        <v>828</v>
      </c>
      <c r="AI86" s="224"/>
      <c r="AJ86" s="224"/>
      <c r="AK86" s="257" t="s">
        <v>1042</v>
      </c>
      <c r="AL86" s="210" t="s">
        <v>1042</v>
      </c>
      <c r="AM86" s="248" t="s">
        <v>1042</v>
      </c>
      <c r="AN86" s="224" t="s">
        <v>701</v>
      </c>
      <c r="AO86" s="224" t="s">
        <v>427</v>
      </c>
      <c r="AP86" s="249" t="str">
        <f t="shared" si="64"/>
        <v>PENDIENTE</v>
      </c>
      <c r="AQ86" s="254">
        <v>44469</v>
      </c>
      <c r="AR86" s="586"/>
      <c r="AS86" s="583"/>
      <c r="AT86" s="583"/>
      <c r="AU86" s="583"/>
      <c r="AV86" s="583"/>
      <c r="AW86" s="586" t="s">
        <v>1116</v>
      </c>
      <c r="AX86" s="583" t="s">
        <v>678</v>
      </c>
      <c r="AY86" s="583" t="s">
        <v>427</v>
      </c>
      <c r="AZ86" s="254"/>
      <c r="BA86" s="252"/>
      <c r="BB86" s="224"/>
      <c r="BC86" s="255" t="str">
        <f t="shared" si="65"/>
        <v/>
      </c>
      <c r="BD86" s="256" t="str">
        <f t="shared" si="66"/>
        <v/>
      </c>
      <c r="BE86" s="248" t="str">
        <f t="shared" si="67"/>
        <v/>
      </c>
      <c r="BF86" s="251"/>
      <c r="BG86" s="249" t="str">
        <f t="shared" si="68"/>
        <v>PENDIENTE</v>
      </c>
      <c r="BH86" s="250"/>
      <c r="BI86" s="250" t="str">
        <f t="shared" si="69"/>
        <v>ABIERTO</v>
      </c>
      <c r="BJ86" s="250" t="str">
        <f t="shared" si="70"/>
        <v>ABIERTO</v>
      </c>
    </row>
    <row r="87" spans="1:62" ht="35.1" customHeight="1" x14ac:dyDescent="0.25">
      <c r="A87" s="115"/>
      <c r="B87" s="115"/>
      <c r="C87" s="116" t="s">
        <v>81</v>
      </c>
      <c r="D87" s="115"/>
      <c r="E87" s="522"/>
      <c r="F87" s="115"/>
      <c r="G87" s="117">
        <v>66</v>
      </c>
      <c r="H87" s="118" t="s">
        <v>176</v>
      </c>
      <c r="I87" s="119" t="s">
        <v>317</v>
      </c>
      <c r="J87" s="515"/>
      <c r="K87" s="515" t="s">
        <v>314</v>
      </c>
      <c r="L87" s="515" t="s">
        <v>315</v>
      </c>
      <c r="M87" s="515">
        <v>1</v>
      </c>
      <c r="N87" s="116" t="s">
        <v>88</v>
      </c>
      <c r="O87" s="116"/>
      <c r="P87" s="116" t="s">
        <v>180</v>
      </c>
      <c r="Q87" s="123" t="s">
        <v>188</v>
      </c>
      <c r="R87" s="121" t="s">
        <v>189</v>
      </c>
      <c r="S87" s="123"/>
      <c r="T87" s="122">
        <v>1</v>
      </c>
      <c r="U87" s="515" t="s">
        <v>318</v>
      </c>
      <c r="V87" s="513">
        <v>43887</v>
      </c>
      <c r="W87" s="513">
        <v>44196</v>
      </c>
      <c r="X87" s="514">
        <v>44196</v>
      </c>
      <c r="Y87" s="377">
        <v>44286</v>
      </c>
      <c r="Z87" s="506"/>
      <c r="AA87" s="369"/>
      <c r="AB87" s="370" t="str">
        <f t="shared" ref="AB87:AB99" si="71">(IF(AA87="","",IF(OR($M87=0,$M87="",$Y87=""),"",AA87/$M87)))</f>
        <v/>
      </c>
      <c r="AC87" s="57" t="str">
        <f t="shared" si="62"/>
        <v/>
      </c>
      <c r="AD87" s="371" t="str">
        <f t="shared" si="63"/>
        <v/>
      </c>
      <c r="AE87" s="372" t="s">
        <v>701</v>
      </c>
      <c r="AF87" s="373" t="s">
        <v>678</v>
      </c>
      <c r="AG87" s="374" t="str">
        <f t="shared" ref="AG87:AG99" si="72">IF(AC87=100%,IF(AC87&gt;25%,"CUMPLIDA","PENDIENTE"),IF(AC87&lt;25%,"INCUMPLIDA","PENDIENTE"))</f>
        <v>PENDIENTE</v>
      </c>
      <c r="AH87" s="224" t="s">
        <v>828</v>
      </c>
      <c r="AI87" s="224"/>
      <c r="AJ87" s="224"/>
      <c r="AK87" s="257" t="s">
        <v>1042</v>
      </c>
      <c r="AL87" s="210" t="s">
        <v>1042</v>
      </c>
      <c r="AM87" s="248" t="s">
        <v>1042</v>
      </c>
      <c r="AN87" s="224" t="s">
        <v>701</v>
      </c>
      <c r="AO87" s="224" t="s">
        <v>427</v>
      </c>
      <c r="AP87" s="249" t="str">
        <f t="shared" si="64"/>
        <v>PENDIENTE</v>
      </c>
      <c r="AQ87" s="254">
        <v>44469</v>
      </c>
      <c r="AR87" s="586"/>
      <c r="AS87" s="583"/>
      <c r="AT87" s="583"/>
      <c r="AU87" s="583"/>
      <c r="AV87" s="583"/>
      <c r="AW87" s="586" t="s">
        <v>1116</v>
      </c>
      <c r="AX87" s="583" t="s">
        <v>678</v>
      </c>
      <c r="AY87" s="583" t="s">
        <v>427</v>
      </c>
      <c r="AZ87" s="254"/>
      <c r="BA87" s="252"/>
      <c r="BB87" s="224"/>
      <c r="BC87" s="255" t="str">
        <f t="shared" si="65"/>
        <v/>
      </c>
      <c r="BD87" s="256" t="str">
        <f t="shared" si="66"/>
        <v/>
      </c>
      <c r="BE87" s="248" t="str">
        <f t="shared" si="67"/>
        <v/>
      </c>
      <c r="BF87" s="251"/>
      <c r="BG87" s="249" t="str">
        <f t="shared" si="68"/>
        <v>PENDIENTE</v>
      </c>
      <c r="BH87" s="250"/>
      <c r="BI87" s="250" t="str">
        <f t="shared" si="69"/>
        <v>ABIERTO</v>
      </c>
      <c r="BJ87" s="250" t="str">
        <f t="shared" si="70"/>
        <v>ABIERTO</v>
      </c>
    </row>
    <row r="88" spans="1:62" ht="35.1" customHeight="1" x14ac:dyDescent="0.25">
      <c r="A88" s="115"/>
      <c r="B88" s="115"/>
      <c r="C88" s="116" t="s">
        <v>81</v>
      </c>
      <c r="D88" s="115"/>
      <c r="E88" s="522"/>
      <c r="F88" s="115"/>
      <c r="G88" s="117">
        <v>67</v>
      </c>
      <c r="H88" s="118" t="s">
        <v>176</v>
      </c>
      <c r="I88" s="119" t="s">
        <v>319</v>
      </c>
      <c r="J88" s="515"/>
      <c r="K88" s="515" t="s">
        <v>314</v>
      </c>
      <c r="L88" s="515" t="s">
        <v>315</v>
      </c>
      <c r="M88" s="515">
        <v>1</v>
      </c>
      <c r="N88" s="116" t="s">
        <v>88</v>
      </c>
      <c r="O88" s="116"/>
      <c r="P88" s="116" t="s">
        <v>180</v>
      </c>
      <c r="Q88" s="123" t="s">
        <v>188</v>
      </c>
      <c r="R88" s="121" t="s">
        <v>189</v>
      </c>
      <c r="S88" s="123"/>
      <c r="T88" s="122">
        <v>1</v>
      </c>
      <c r="U88" s="515" t="s">
        <v>318</v>
      </c>
      <c r="V88" s="513">
        <v>43887</v>
      </c>
      <c r="W88" s="513">
        <v>44196</v>
      </c>
      <c r="X88" s="514">
        <v>44196</v>
      </c>
      <c r="Y88" s="377">
        <v>44286</v>
      </c>
      <c r="Z88" s="506"/>
      <c r="AA88" s="369"/>
      <c r="AB88" s="370" t="str">
        <f t="shared" si="71"/>
        <v/>
      </c>
      <c r="AC88" s="57" t="str">
        <f t="shared" ref="AC88:AC99" si="73">(IF(OR($T88="",AB88=""),"",IF(OR($T88=0,AB88=0),0,IF((AB88*100%)/$T88&gt;100%,100%,(AB88*100%)/$T88))))</f>
        <v/>
      </c>
      <c r="AD88" s="371" t="str">
        <f t="shared" ref="AD88:AD99" si="74">IF(AA88="","",IF(AC88&lt;100%, IF(AC88&lt;25%, "ALERTA","EN TERMINO"), IF(AC88=100%, "OK", "EN TERMINO")))</f>
        <v/>
      </c>
      <c r="AE88" s="372" t="s">
        <v>701</v>
      </c>
      <c r="AF88" s="373" t="s">
        <v>678</v>
      </c>
      <c r="AG88" s="374" t="str">
        <f t="shared" si="72"/>
        <v>PENDIENTE</v>
      </c>
      <c r="AH88" s="224" t="s">
        <v>828</v>
      </c>
      <c r="AI88" s="224"/>
      <c r="AJ88" s="224"/>
      <c r="AK88" s="257" t="s">
        <v>1042</v>
      </c>
      <c r="AL88" s="210" t="s">
        <v>1042</v>
      </c>
      <c r="AM88" s="248" t="s">
        <v>1042</v>
      </c>
      <c r="AN88" s="224" t="s">
        <v>701</v>
      </c>
      <c r="AO88" s="224" t="s">
        <v>427</v>
      </c>
      <c r="AP88" s="249" t="str">
        <f t="shared" si="64"/>
        <v>PENDIENTE</v>
      </c>
      <c r="AQ88" s="254">
        <v>44469</v>
      </c>
      <c r="AR88" s="586"/>
      <c r="AS88" s="583"/>
      <c r="AT88" s="583"/>
      <c r="AU88" s="583"/>
      <c r="AV88" s="583"/>
      <c r="AW88" s="586" t="s">
        <v>1116</v>
      </c>
      <c r="AX88" s="583" t="s">
        <v>678</v>
      </c>
      <c r="AY88" s="583" t="s">
        <v>427</v>
      </c>
      <c r="AZ88" s="254"/>
      <c r="BA88" s="252"/>
      <c r="BB88" s="224"/>
      <c r="BC88" s="255" t="str">
        <f t="shared" si="65"/>
        <v/>
      </c>
      <c r="BD88" s="256" t="str">
        <f t="shared" si="66"/>
        <v/>
      </c>
      <c r="BE88" s="248" t="str">
        <f t="shared" si="67"/>
        <v/>
      </c>
      <c r="BF88" s="251"/>
      <c r="BG88" s="249" t="str">
        <f t="shared" si="68"/>
        <v>PENDIENTE</v>
      </c>
      <c r="BH88" s="250"/>
      <c r="BI88" s="250" t="str">
        <f t="shared" si="69"/>
        <v>ABIERTO</v>
      </c>
      <c r="BJ88" s="250" t="str">
        <f t="shared" si="70"/>
        <v>ABIERTO</v>
      </c>
    </row>
    <row r="89" spans="1:62" ht="35.1" customHeight="1" x14ac:dyDescent="0.25">
      <c r="A89" s="115"/>
      <c r="B89" s="115"/>
      <c r="C89" s="116" t="s">
        <v>81</v>
      </c>
      <c r="D89" s="115"/>
      <c r="E89" s="522"/>
      <c r="F89" s="115"/>
      <c r="G89" s="117">
        <v>68</v>
      </c>
      <c r="H89" s="118" t="s">
        <v>176</v>
      </c>
      <c r="I89" s="119" t="s">
        <v>320</v>
      </c>
      <c r="J89" s="515" t="s">
        <v>321</v>
      </c>
      <c r="K89" s="515" t="s">
        <v>322</v>
      </c>
      <c r="L89" s="515" t="s">
        <v>186</v>
      </c>
      <c r="M89" s="515">
        <v>1</v>
      </c>
      <c r="N89" s="116" t="s">
        <v>208</v>
      </c>
      <c r="O89" s="116"/>
      <c r="P89" s="116" t="s">
        <v>180</v>
      </c>
      <c r="Q89" s="123" t="s">
        <v>188</v>
      </c>
      <c r="R89" s="121" t="s">
        <v>189</v>
      </c>
      <c r="S89" s="123"/>
      <c r="T89" s="122">
        <v>1</v>
      </c>
      <c r="U89" s="515" t="s">
        <v>323</v>
      </c>
      <c r="V89" s="513">
        <v>43887</v>
      </c>
      <c r="W89" s="513">
        <v>44196</v>
      </c>
      <c r="X89" s="514">
        <v>44227</v>
      </c>
      <c r="Y89" s="377">
        <v>44286</v>
      </c>
      <c r="Z89" s="506" t="s">
        <v>737</v>
      </c>
      <c r="AA89" s="369">
        <v>1</v>
      </c>
      <c r="AB89" s="370">
        <f t="shared" si="71"/>
        <v>1</v>
      </c>
      <c r="AC89" s="57">
        <f t="shared" si="73"/>
        <v>1</v>
      </c>
      <c r="AD89" s="371" t="str">
        <f t="shared" si="74"/>
        <v>OK</v>
      </c>
      <c r="AE89" s="375" t="s">
        <v>702</v>
      </c>
      <c r="AF89" s="373" t="s">
        <v>678</v>
      </c>
      <c r="AG89" s="374" t="str">
        <f t="shared" si="72"/>
        <v>CUMPLIDA</v>
      </c>
      <c r="AH89" s="224" t="s">
        <v>828</v>
      </c>
      <c r="AI89" s="224"/>
      <c r="AJ89" s="224">
        <v>1</v>
      </c>
      <c r="AK89" s="257">
        <v>1</v>
      </c>
      <c r="AL89" s="210">
        <v>1</v>
      </c>
      <c r="AM89" s="248" t="s">
        <v>1043</v>
      </c>
      <c r="AN89" s="224" t="s">
        <v>702</v>
      </c>
      <c r="AO89" s="224" t="s">
        <v>1035</v>
      </c>
      <c r="AP89" s="249" t="str">
        <f t="shared" si="64"/>
        <v>CUMPLIDA</v>
      </c>
      <c r="AQ89" s="254">
        <v>44469</v>
      </c>
      <c r="AR89" s="586"/>
      <c r="AS89" s="583"/>
      <c r="AT89" s="583"/>
      <c r="AU89" s="583"/>
      <c r="AV89" s="583"/>
      <c r="AW89" s="586" t="s">
        <v>1116</v>
      </c>
      <c r="AX89" s="583" t="s">
        <v>678</v>
      </c>
      <c r="AY89" s="583" t="s">
        <v>427</v>
      </c>
      <c r="AZ89" s="254"/>
      <c r="BA89" s="252"/>
      <c r="BB89" s="224"/>
      <c r="BC89" s="255" t="str">
        <f t="shared" si="65"/>
        <v/>
      </c>
      <c r="BD89" s="256" t="str">
        <f t="shared" si="66"/>
        <v/>
      </c>
      <c r="BE89" s="248" t="str">
        <f t="shared" si="67"/>
        <v/>
      </c>
      <c r="BF89" s="251"/>
      <c r="BG89" s="249" t="str">
        <f t="shared" si="68"/>
        <v>PENDIENTE</v>
      </c>
      <c r="BH89" s="250"/>
      <c r="BI89" s="250" t="str">
        <f t="shared" si="69"/>
        <v>CERRADO</v>
      </c>
      <c r="BJ89" s="250" t="str">
        <f t="shared" si="70"/>
        <v>CERRADO</v>
      </c>
    </row>
    <row r="90" spans="1:62" ht="35.1" customHeight="1" x14ac:dyDescent="0.25">
      <c r="A90" s="115"/>
      <c r="B90" s="115"/>
      <c r="C90" s="116" t="s">
        <v>81</v>
      </c>
      <c r="D90" s="115"/>
      <c r="E90" s="522"/>
      <c r="F90" s="115"/>
      <c r="G90" s="117">
        <v>69</v>
      </c>
      <c r="H90" s="118" t="s">
        <v>176</v>
      </c>
      <c r="I90" s="119" t="s">
        <v>324</v>
      </c>
      <c r="J90" s="515"/>
      <c r="K90" s="515"/>
      <c r="L90" s="515" t="s">
        <v>186</v>
      </c>
      <c r="M90" s="515">
        <v>1</v>
      </c>
      <c r="N90" s="116" t="s">
        <v>88</v>
      </c>
      <c r="O90" s="116"/>
      <c r="P90" s="116" t="s">
        <v>180</v>
      </c>
      <c r="Q90" s="123" t="s">
        <v>188</v>
      </c>
      <c r="R90" s="121" t="s">
        <v>189</v>
      </c>
      <c r="S90" s="123"/>
      <c r="T90" s="122">
        <v>1</v>
      </c>
      <c r="U90" s="515" t="s">
        <v>239</v>
      </c>
      <c r="V90" s="513">
        <v>43983</v>
      </c>
      <c r="W90" s="513">
        <v>44196</v>
      </c>
      <c r="X90" s="514">
        <v>44196</v>
      </c>
      <c r="Y90" s="377">
        <v>44286</v>
      </c>
      <c r="Z90" s="506"/>
      <c r="AA90" s="369">
        <v>1</v>
      </c>
      <c r="AB90" s="370">
        <f t="shared" si="71"/>
        <v>1</v>
      </c>
      <c r="AC90" s="57">
        <f t="shared" si="73"/>
        <v>1</v>
      </c>
      <c r="AD90" s="371" t="str">
        <f t="shared" si="74"/>
        <v>OK</v>
      </c>
      <c r="AE90" s="375" t="s">
        <v>702</v>
      </c>
      <c r="AF90" s="373" t="s">
        <v>678</v>
      </c>
      <c r="AG90" s="374" t="str">
        <f t="shared" si="72"/>
        <v>CUMPLIDA</v>
      </c>
      <c r="AH90" s="224" t="s">
        <v>828</v>
      </c>
      <c r="AI90" s="224"/>
      <c r="AJ90" s="224">
        <v>1</v>
      </c>
      <c r="AK90" s="257">
        <v>1</v>
      </c>
      <c r="AL90" s="210">
        <v>1</v>
      </c>
      <c r="AM90" s="248" t="s">
        <v>1043</v>
      </c>
      <c r="AN90" s="224" t="s">
        <v>702</v>
      </c>
      <c r="AO90" s="224" t="s">
        <v>1035</v>
      </c>
      <c r="AP90" s="249" t="str">
        <f t="shared" si="64"/>
        <v>CUMPLIDA</v>
      </c>
      <c r="AQ90" s="254">
        <v>44469</v>
      </c>
      <c r="AR90" s="586"/>
      <c r="AS90" s="583"/>
      <c r="AT90" s="583"/>
      <c r="AU90" s="583"/>
      <c r="AV90" s="583"/>
      <c r="AW90" s="586" t="s">
        <v>1116</v>
      </c>
      <c r="AX90" s="583" t="s">
        <v>678</v>
      </c>
      <c r="AY90" s="583" t="s">
        <v>427</v>
      </c>
      <c r="AZ90" s="254"/>
      <c r="BA90" s="252"/>
      <c r="BB90" s="224"/>
      <c r="BC90" s="255" t="str">
        <f t="shared" si="65"/>
        <v/>
      </c>
      <c r="BD90" s="256" t="str">
        <f t="shared" si="66"/>
        <v/>
      </c>
      <c r="BE90" s="248" t="str">
        <f t="shared" si="67"/>
        <v/>
      </c>
      <c r="BF90" s="251"/>
      <c r="BG90" s="249" t="str">
        <f t="shared" si="68"/>
        <v>PENDIENTE</v>
      </c>
      <c r="BH90" s="250"/>
      <c r="BI90" s="250" t="str">
        <f t="shared" si="69"/>
        <v>CERRADO</v>
      </c>
      <c r="BJ90" s="250" t="str">
        <f t="shared" si="70"/>
        <v>CERRADO</v>
      </c>
    </row>
    <row r="91" spans="1:62" ht="35.1" customHeight="1" x14ac:dyDescent="0.25">
      <c r="A91" s="115"/>
      <c r="B91" s="115"/>
      <c r="C91" s="116" t="s">
        <v>81</v>
      </c>
      <c r="D91" s="115"/>
      <c r="E91" s="522"/>
      <c r="F91" s="115"/>
      <c r="G91" s="117">
        <v>70</v>
      </c>
      <c r="H91" s="118" t="s">
        <v>176</v>
      </c>
      <c r="I91" s="119" t="s">
        <v>325</v>
      </c>
      <c r="J91" s="515" t="s">
        <v>326</v>
      </c>
      <c r="K91" s="515" t="s">
        <v>327</v>
      </c>
      <c r="L91" s="515" t="s">
        <v>186</v>
      </c>
      <c r="M91" s="119">
        <v>1</v>
      </c>
      <c r="N91" s="116" t="s">
        <v>208</v>
      </c>
      <c r="O91" s="116"/>
      <c r="P91" s="116" t="s">
        <v>180</v>
      </c>
      <c r="Q91" s="123" t="s">
        <v>188</v>
      </c>
      <c r="R91" s="121" t="s">
        <v>189</v>
      </c>
      <c r="S91" s="123"/>
      <c r="T91" s="122">
        <v>1</v>
      </c>
      <c r="U91" s="515" t="s">
        <v>328</v>
      </c>
      <c r="V91" s="513">
        <v>43887</v>
      </c>
      <c r="W91" s="513">
        <v>44196</v>
      </c>
      <c r="X91" s="514">
        <v>44227</v>
      </c>
      <c r="Y91" s="377">
        <v>44286</v>
      </c>
      <c r="Z91" s="506" t="s">
        <v>675</v>
      </c>
      <c r="AA91" s="369"/>
      <c r="AB91" s="370" t="str">
        <f t="shared" si="71"/>
        <v/>
      </c>
      <c r="AC91" s="57" t="str">
        <f t="shared" si="73"/>
        <v/>
      </c>
      <c r="AD91" s="371" t="str">
        <f t="shared" si="74"/>
        <v/>
      </c>
      <c r="AE91" s="372" t="s">
        <v>703</v>
      </c>
      <c r="AF91" s="373" t="s">
        <v>678</v>
      </c>
      <c r="AG91" s="374" t="str">
        <f t="shared" si="72"/>
        <v>PENDIENTE</v>
      </c>
      <c r="AH91" s="224" t="s">
        <v>828</v>
      </c>
      <c r="AI91" s="224"/>
      <c r="AJ91" s="224"/>
      <c r="AK91" s="257" t="s">
        <v>1042</v>
      </c>
      <c r="AL91" s="210" t="s">
        <v>1042</v>
      </c>
      <c r="AM91" s="248" t="s">
        <v>1042</v>
      </c>
      <c r="AN91" s="224" t="s">
        <v>703</v>
      </c>
      <c r="AO91" s="224" t="s">
        <v>427</v>
      </c>
      <c r="AP91" s="249" t="str">
        <f t="shared" si="64"/>
        <v>PENDIENTE</v>
      </c>
      <c r="AQ91" s="254">
        <v>44469</v>
      </c>
      <c r="AR91" s="586"/>
      <c r="AS91" s="583"/>
      <c r="AT91" s="583"/>
      <c r="AU91" s="583"/>
      <c r="AV91" s="583"/>
      <c r="AW91" s="586" t="s">
        <v>1116</v>
      </c>
      <c r="AX91" s="583" t="s">
        <v>678</v>
      </c>
      <c r="AY91" s="583" t="s">
        <v>427</v>
      </c>
      <c r="AZ91" s="254"/>
      <c r="BA91" s="252"/>
      <c r="BB91" s="224"/>
      <c r="BC91" s="255" t="str">
        <f t="shared" si="65"/>
        <v/>
      </c>
      <c r="BD91" s="256" t="str">
        <f t="shared" si="66"/>
        <v/>
      </c>
      <c r="BE91" s="248" t="str">
        <f t="shared" si="67"/>
        <v/>
      </c>
      <c r="BF91" s="251"/>
      <c r="BG91" s="249" t="str">
        <f t="shared" si="68"/>
        <v>PENDIENTE</v>
      </c>
      <c r="BH91" s="250"/>
      <c r="BI91" s="250" t="str">
        <f t="shared" si="69"/>
        <v>ABIERTO</v>
      </c>
      <c r="BJ91" s="250" t="str">
        <f t="shared" si="70"/>
        <v>ABIERTO</v>
      </c>
    </row>
    <row r="92" spans="1:62" ht="35.1" customHeight="1" x14ac:dyDescent="0.25">
      <c r="A92" s="115"/>
      <c r="B92" s="115"/>
      <c r="C92" s="116" t="s">
        <v>81</v>
      </c>
      <c r="D92" s="115"/>
      <c r="E92" s="522"/>
      <c r="F92" s="115"/>
      <c r="G92" s="117">
        <v>71</v>
      </c>
      <c r="H92" s="118" t="s">
        <v>176</v>
      </c>
      <c r="I92" s="119" t="s">
        <v>329</v>
      </c>
      <c r="J92" s="515"/>
      <c r="K92" s="515"/>
      <c r="L92" s="515" t="s">
        <v>186</v>
      </c>
      <c r="M92" s="119">
        <v>1</v>
      </c>
      <c r="N92" s="116" t="s">
        <v>88</v>
      </c>
      <c r="O92" s="116"/>
      <c r="P92" s="116" t="s">
        <v>180</v>
      </c>
      <c r="Q92" s="123" t="s">
        <v>188</v>
      </c>
      <c r="R92" s="121" t="s">
        <v>189</v>
      </c>
      <c r="S92" s="123"/>
      <c r="T92" s="122">
        <v>1</v>
      </c>
      <c r="U92" s="515" t="s">
        <v>330</v>
      </c>
      <c r="V92" s="513">
        <v>43887</v>
      </c>
      <c r="W92" s="513">
        <v>44196</v>
      </c>
      <c r="X92" s="514">
        <v>44196</v>
      </c>
      <c r="Y92" s="377">
        <v>44286</v>
      </c>
      <c r="Z92" s="506"/>
      <c r="AA92" s="369"/>
      <c r="AB92" s="370" t="str">
        <f t="shared" si="71"/>
        <v/>
      </c>
      <c r="AC92" s="57" t="str">
        <f t="shared" si="73"/>
        <v/>
      </c>
      <c r="AD92" s="371" t="str">
        <f t="shared" si="74"/>
        <v/>
      </c>
      <c r="AE92" s="372" t="s">
        <v>703</v>
      </c>
      <c r="AF92" s="373" t="s">
        <v>678</v>
      </c>
      <c r="AG92" s="374" t="str">
        <f t="shared" si="72"/>
        <v>PENDIENTE</v>
      </c>
      <c r="AH92" s="224" t="s">
        <v>828</v>
      </c>
      <c r="AI92" s="224"/>
      <c r="AJ92" s="224"/>
      <c r="AK92" s="257" t="s">
        <v>1042</v>
      </c>
      <c r="AL92" s="210" t="s">
        <v>1042</v>
      </c>
      <c r="AM92" s="248" t="s">
        <v>1042</v>
      </c>
      <c r="AN92" s="224" t="s">
        <v>703</v>
      </c>
      <c r="AO92" s="224" t="s">
        <v>427</v>
      </c>
      <c r="AP92" s="249" t="str">
        <f t="shared" si="64"/>
        <v>PENDIENTE</v>
      </c>
      <c r="AQ92" s="254">
        <v>44469</v>
      </c>
      <c r="AR92" s="586"/>
      <c r="AS92" s="583"/>
      <c r="AT92" s="583"/>
      <c r="AU92" s="583"/>
      <c r="AV92" s="583"/>
      <c r="AW92" s="586" t="s">
        <v>1116</v>
      </c>
      <c r="AX92" s="583" t="s">
        <v>678</v>
      </c>
      <c r="AY92" s="583" t="s">
        <v>427</v>
      </c>
      <c r="AZ92" s="254"/>
      <c r="BA92" s="252"/>
      <c r="BB92" s="224"/>
      <c r="BC92" s="255" t="str">
        <f t="shared" si="65"/>
        <v/>
      </c>
      <c r="BD92" s="256" t="str">
        <f t="shared" si="66"/>
        <v/>
      </c>
      <c r="BE92" s="248" t="str">
        <f t="shared" si="67"/>
        <v/>
      </c>
      <c r="BF92" s="251"/>
      <c r="BG92" s="249" t="str">
        <f t="shared" si="68"/>
        <v>PENDIENTE</v>
      </c>
      <c r="BH92" s="250"/>
      <c r="BI92" s="250" t="str">
        <f t="shared" si="69"/>
        <v>ABIERTO</v>
      </c>
      <c r="BJ92" s="250" t="str">
        <f t="shared" si="70"/>
        <v>ABIERTO</v>
      </c>
    </row>
    <row r="93" spans="1:62" ht="35.1" customHeight="1" x14ac:dyDescent="0.25">
      <c r="A93" s="115"/>
      <c r="B93" s="115"/>
      <c r="C93" s="116" t="s">
        <v>81</v>
      </c>
      <c r="D93" s="115"/>
      <c r="E93" s="522"/>
      <c r="F93" s="115"/>
      <c r="G93" s="117">
        <v>72</v>
      </c>
      <c r="H93" s="118" t="s">
        <v>176</v>
      </c>
      <c r="I93" s="119" t="s">
        <v>331</v>
      </c>
      <c r="J93" s="515"/>
      <c r="K93" s="515"/>
      <c r="L93" s="515" t="s">
        <v>186</v>
      </c>
      <c r="M93" s="119">
        <v>1</v>
      </c>
      <c r="N93" s="116" t="s">
        <v>88</v>
      </c>
      <c r="O93" s="116"/>
      <c r="P93" s="116" t="s">
        <v>180</v>
      </c>
      <c r="Q93" s="123" t="s">
        <v>188</v>
      </c>
      <c r="R93" s="121" t="s">
        <v>189</v>
      </c>
      <c r="S93" s="123"/>
      <c r="T93" s="122">
        <v>1</v>
      </c>
      <c r="U93" s="515" t="s">
        <v>190</v>
      </c>
      <c r="V93" s="513">
        <v>43983</v>
      </c>
      <c r="W93" s="513">
        <v>44196</v>
      </c>
      <c r="X93" s="514">
        <v>44196</v>
      </c>
      <c r="Y93" s="377">
        <v>44286</v>
      </c>
      <c r="Z93" s="506"/>
      <c r="AA93" s="369"/>
      <c r="AB93" s="370" t="str">
        <f t="shared" si="71"/>
        <v/>
      </c>
      <c r="AC93" s="57" t="str">
        <f t="shared" si="73"/>
        <v/>
      </c>
      <c r="AD93" s="371" t="str">
        <f t="shared" si="74"/>
        <v/>
      </c>
      <c r="AE93" s="372" t="s">
        <v>703</v>
      </c>
      <c r="AF93" s="373" t="s">
        <v>678</v>
      </c>
      <c r="AG93" s="374" t="str">
        <f t="shared" si="72"/>
        <v>PENDIENTE</v>
      </c>
      <c r="AH93" s="224" t="s">
        <v>828</v>
      </c>
      <c r="AI93" s="224"/>
      <c r="AJ93" s="224"/>
      <c r="AK93" s="257" t="s">
        <v>1042</v>
      </c>
      <c r="AL93" s="210" t="s">
        <v>1042</v>
      </c>
      <c r="AM93" s="248" t="s">
        <v>1042</v>
      </c>
      <c r="AN93" s="224" t="s">
        <v>703</v>
      </c>
      <c r="AO93" s="224" t="s">
        <v>427</v>
      </c>
      <c r="AP93" s="249" t="str">
        <f t="shared" si="64"/>
        <v>PENDIENTE</v>
      </c>
      <c r="AQ93" s="254">
        <v>44469</v>
      </c>
      <c r="AR93" s="586"/>
      <c r="AS93" s="583"/>
      <c r="AT93" s="583"/>
      <c r="AU93" s="583"/>
      <c r="AV93" s="583"/>
      <c r="AW93" s="586" t="s">
        <v>1116</v>
      </c>
      <c r="AX93" s="583" t="s">
        <v>678</v>
      </c>
      <c r="AY93" s="583" t="s">
        <v>427</v>
      </c>
      <c r="AZ93" s="254"/>
      <c r="BA93" s="252"/>
      <c r="BB93" s="224"/>
      <c r="BC93" s="255" t="str">
        <f t="shared" si="65"/>
        <v/>
      </c>
      <c r="BD93" s="256" t="str">
        <f t="shared" si="66"/>
        <v/>
      </c>
      <c r="BE93" s="248" t="str">
        <f t="shared" si="67"/>
        <v/>
      </c>
      <c r="BF93" s="251"/>
      <c r="BG93" s="249" t="str">
        <f t="shared" si="68"/>
        <v>PENDIENTE</v>
      </c>
      <c r="BH93" s="250"/>
      <c r="BI93" s="250" t="str">
        <f t="shared" si="69"/>
        <v>ABIERTO</v>
      </c>
      <c r="BJ93" s="250" t="str">
        <f t="shared" si="70"/>
        <v>ABIERTO</v>
      </c>
    </row>
    <row r="94" spans="1:62" ht="35.1" customHeight="1" x14ac:dyDescent="0.25">
      <c r="A94" s="115"/>
      <c r="B94" s="115"/>
      <c r="C94" s="116" t="s">
        <v>81</v>
      </c>
      <c r="D94" s="115"/>
      <c r="E94" s="522"/>
      <c r="F94" s="115"/>
      <c r="G94" s="117">
        <v>73</v>
      </c>
      <c r="H94" s="118" t="s">
        <v>176</v>
      </c>
      <c r="I94" s="119" t="s">
        <v>332</v>
      </c>
      <c r="J94" s="515"/>
      <c r="K94" s="515"/>
      <c r="L94" s="515" t="s">
        <v>186</v>
      </c>
      <c r="M94" s="119">
        <v>1</v>
      </c>
      <c r="N94" s="116" t="s">
        <v>88</v>
      </c>
      <c r="O94" s="116"/>
      <c r="P94" s="116" t="s">
        <v>180</v>
      </c>
      <c r="Q94" s="123" t="s">
        <v>188</v>
      </c>
      <c r="R94" s="121" t="s">
        <v>189</v>
      </c>
      <c r="S94" s="123"/>
      <c r="T94" s="122">
        <v>1</v>
      </c>
      <c r="U94" s="515" t="s">
        <v>190</v>
      </c>
      <c r="V94" s="513">
        <v>43887</v>
      </c>
      <c r="W94" s="513">
        <v>44196</v>
      </c>
      <c r="X94" s="514">
        <v>44196</v>
      </c>
      <c r="Y94" s="377">
        <v>44286</v>
      </c>
      <c r="Z94" s="506"/>
      <c r="AA94" s="369"/>
      <c r="AB94" s="370" t="str">
        <f t="shared" si="71"/>
        <v/>
      </c>
      <c r="AC94" s="57" t="str">
        <f t="shared" si="73"/>
        <v/>
      </c>
      <c r="AD94" s="371" t="str">
        <f t="shared" si="74"/>
        <v/>
      </c>
      <c r="AE94" s="372" t="s">
        <v>703</v>
      </c>
      <c r="AF94" s="373" t="s">
        <v>678</v>
      </c>
      <c r="AG94" s="374" t="str">
        <f t="shared" si="72"/>
        <v>PENDIENTE</v>
      </c>
      <c r="AH94" s="224" t="s">
        <v>828</v>
      </c>
      <c r="AI94" s="224"/>
      <c r="AJ94" s="224"/>
      <c r="AK94" s="257" t="s">
        <v>1042</v>
      </c>
      <c r="AL94" s="210" t="s">
        <v>1042</v>
      </c>
      <c r="AM94" s="248" t="s">
        <v>1042</v>
      </c>
      <c r="AN94" s="224" t="s">
        <v>703</v>
      </c>
      <c r="AO94" s="224" t="s">
        <v>427</v>
      </c>
      <c r="AP94" s="249" t="str">
        <f t="shared" si="64"/>
        <v>PENDIENTE</v>
      </c>
      <c r="AQ94" s="254">
        <v>44469</v>
      </c>
      <c r="AR94" s="586"/>
      <c r="AS94" s="583"/>
      <c r="AT94" s="583"/>
      <c r="AU94" s="583"/>
      <c r="AV94" s="583"/>
      <c r="AW94" s="586" t="s">
        <v>1116</v>
      </c>
      <c r="AX94" s="583" t="s">
        <v>678</v>
      </c>
      <c r="AY94" s="583" t="s">
        <v>427</v>
      </c>
      <c r="AZ94" s="254"/>
      <c r="BA94" s="252"/>
      <c r="BB94" s="224"/>
      <c r="BC94" s="255" t="str">
        <f t="shared" si="65"/>
        <v/>
      </c>
      <c r="BD94" s="256" t="str">
        <f t="shared" si="66"/>
        <v/>
      </c>
      <c r="BE94" s="248" t="str">
        <f t="shared" si="67"/>
        <v/>
      </c>
      <c r="BF94" s="251"/>
      <c r="BG94" s="249" t="str">
        <f t="shared" si="68"/>
        <v>PENDIENTE</v>
      </c>
      <c r="BH94" s="250"/>
      <c r="BI94" s="250" t="str">
        <f t="shared" si="69"/>
        <v>ABIERTO</v>
      </c>
      <c r="BJ94" s="250" t="str">
        <f t="shared" si="70"/>
        <v>ABIERTO</v>
      </c>
    </row>
    <row r="95" spans="1:62" ht="35.1" customHeight="1" x14ac:dyDescent="0.25">
      <c r="A95" s="115"/>
      <c r="B95" s="115"/>
      <c r="C95" s="116" t="s">
        <v>81</v>
      </c>
      <c r="D95" s="115"/>
      <c r="E95" s="522"/>
      <c r="F95" s="115"/>
      <c r="G95" s="117">
        <v>74</v>
      </c>
      <c r="H95" s="118" t="s">
        <v>176</v>
      </c>
      <c r="I95" s="119" t="s">
        <v>333</v>
      </c>
      <c r="J95" s="515"/>
      <c r="K95" s="515"/>
      <c r="L95" s="515" t="s">
        <v>186</v>
      </c>
      <c r="M95" s="119">
        <v>1</v>
      </c>
      <c r="N95" s="116" t="s">
        <v>88</v>
      </c>
      <c r="O95" s="116"/>
      <c r="P95" s="116" t="s">
        <v>180</v>
      </c>
      <c r="Q95" s="123" t="s">
        <v>188</v>
      </c>
      <c r="R95" s="121" t="s">
        <v>189</v>
      </c>
      <c r="S95" s="123"/>
      <c r="T95" s="122">
        <v>1</v>
      </c>
      <c r="U95" s="515" t="s">
        <v>190</v>
      </c>
      <c r="V95" s="513">
        <v>43983</v>
      </c>
      <c r="W95" s="513">
        <v>44196</v>
      </c>
      <c r="X95" s="514">
        <v>44196</v>
      </c>
      <c r="Y95" s="377">
        <v>44286</v>
      </c>
      <c r="Z95" s="506"/>
      <c r="AA95" s="369"/>
      <c r="AB95" s="370" t="str">
        <f t="shared" si="71"/>
        <v/>
      </c>
      <c r="AC95" s="57" t="str">
        <f t="shared" si="73"/>
        <v/>
      </c>
      <c r="AD95" s="371" t="str">
        <f t="shared" si="74"/>
        <v/>
      </c>
      <c r="AE95" s="372" t="s">
        <v>703</v>
      </c>
      <c r="AF95" s="373" t="s">
        <v>678</v>
      </c>
      <c r="AG95" s="374" t="str">
        <f t="shared" si="72"/>
        <v>PENDIENTE</v>
      </c>
      <c r="AH95" s="224" t="s">
        <v>828</v>
      </c>
      <c r="AI95" s="224"/>
      <c r="AJ95" s="224"/>
      <c r="AK95" s="257" t="s">
        <v>1042</v>
      </c>
      <c r="AL95" s="210" t="s">
        <v>1042</v>
      </c>
      <c r="AM95" s="248" t="s">
        <v>1042</v>
      </c>
      <c r="AN95" s="224" t="s">
        <v>703</v>
      </c>
      <c r="AO95" s="224" t="s">
        <v>427</v>
      </c>
      <c r="AP95" s="249" t="str">
        <f t="shared" si="64"/>
        <v>PENDIENTE</v>
      </c>
      <c r="AQ95" s="254">
        <v>44469</v>
      </c>
      <c r="AR95" s="586"/>
      <c r="AS95" s="583"/>
      <c r="AT95" s="583"/>
      <c r="AU95" s="583"/>
      <c r="AV95" s="583"/>
      <c r="AW95" s="586" t="s">
        <v>1116</v>
      </c>
      <c r="AX95" s="583" t="s">
        <v>678</v>
      </c>
      <c r="AY95" s="583" t="s">
        <v>427</v>
      </c>
      <c r="AZ95" s="254"/>
      <c r="BA95" s="252"/>
      <c r="BB95" s="224"/>
      <c r="BC95" s="255" t="str">
        <f t="shared" si="65"/>
        <v/>
      </c>
      <c r="BD95" s="256" t="str">
        <f t="shared" si="66"/>
        <v/>
      </c>
      <c r="BE95" s="248" t="str">
        <f t="shared" si="67"/>
        <v/>
      </c>
      <c r="BF95" s="251"/>
      <c r="BG95" s="249" t="str">
        <f t="shared" si="68"/>
        <v>PENDIENTE</v>
      </c>
      <c r="BH95" s="250"/>
      <c r="BI95" s="250" t="str">
        <f t="shared" si="69"/>
        <v>ABIERTO</v>
      </c>
      <c r="BJ95" s="250" t="str">
        <f t="shared" si="70"/>
        <v>ABIERTO</v>
      </c>
    </row>
    <row r="96" spans="1:62" ht="35.1" customHeight="1" x14ac:dyDescent="0.25">
      <c r="A96" s="115"/>
      <c r="B96" s="115"/>
      <c r="C96" s="116" t="s">
        <v>81</v>
      </c>
      <c r="D96" s="115"/>
      <c r="E96" s="522"/>
      <c r="F96" s="115"/>
      <c r="G96" s="117">
        <v>75</v>
      </c>
      <c r="H96" s="118" t="s">
        <v>176</v>
      </c>
      <c r="I96" s="119" t="s">
        <v>334</v>
      </c>
      <c r="J96" s="515"/>
      <c r="K96" s="515"/>
      <c r="L96" s="515" t="s">
        <v>186</v>
      </c>
      <c r="M96" s="119">
        <v>1</v>
      </c>
      <c r="N96" s="116" t="s">
        <v>88</v>
      </c>
      <c r="O96" s="116"/>
      <c r="P96" s="116" t="s">
        <v>180</v>
      </c>
      <c r="Q96" s="123" t="s">
        <v>188</v>
      </c>
      <c r="R96" s="121" t="s">
        <v>189</v>
      </c>
      <c r="S96" s="123"/>
      <c r="T96" s="122">
        <v>1</v>
      </c>
      <c r="U96" s="515" t="s">
        <v>190</v>
      </c>
      <c r="V96" s="513">
        <v>43887</v>
      </c>
      <c r="W96" s="513">
        <v>44196</v>
      </c>
      <c r="X96" s="514">
        <v>44196</v>
      </c>
      <c r="Y96" s="377">
        <v>44286</v>
      </c>
      <c r="Z96" s="506"/>
      <c r="AA96" s="369"/>
      <c r="AB96" s="370" t="str">
        <f t="shared" si="71"/>
        <v/>
      </c>
      <c r="AC96" s="57" t="str">
        <f t="shared" si="73"/>
        <v/>
      </c>
      <c r="AD96" s="371" t="str">
        <f t="shared" si="74"/>
        <v/>
      </c>
      <c r="AE96" s="372" t="s">
        <v>703</v>
      </c>
      <c r="AF96" s="373" t="s">
        <v>678</v>
      </c>
      <c r="AG96" s="374" t="str">
        <f t="shared" si="72"/>
        <v>PENDIENTE</v>
      </c>
      <c r="AH96" s="224" t="s">
        <v>828</v>
      </c>
      <c r="AI96" s="224"/>
      <c r="AJ96" s="224"/>
      <c r="AK96" s="257" t="s">
        <v>1042</v>
      </c>
      <c r="AL96" s="210" t="s">
        <v>1042</v>
      </c>
      <c r="AM96" s="248" t="s">
        <v>1042</v>
      </c>
      <c r="AN96" s="224" t="s">
        <v>703</v>
      </c>
      <c r="AO96" s="224" t="s">
        <v>427</v>
      </c>
      <c r="AP96" s="249" t="str">
        <f t="shared" si="64"/>
        <v>PENDIENTE</v>
      </c>
      <c r="AQ96" s="254">
        <v>44469</v>
      </c>
      <c r="AR96" s="593"/>
      <c r="AS96" s="583"/>
      <c r="AT96" s="583"/>
      <c r="AU96" s="583"/>
      <c r="AV96" s="583"/>
      <c r="AW96" s="593" t="s">
        <v>1120</v>
      </c>
      <c r="AX96" s="583" t="s">
        <v>678</v>
      </c>
      <c r="AY96" s="583" t="s">
        <v>427</v>
      </c>
      <c r="AZ96" s="254"/>
      <c r="BA96" s="252"/>
      <c r="BB96" s="224"/>
      <c r="BC96" s="255" t="str">
        <f t="shared" si="65"/>
        <v/>
      </c>
      <c r="BD96" s="256" t="str">
        <f t="shared" si="66"/>
        <v/>
      </c>
      <c r="BE96" s="248" t="str">
        <f t="shared" si="67"/>
        <v/>
      </c>
      <c r="BF96" s="251"/>
      <c r="BG96" s="249" t="str">
        <f t="shared" si="68"/>
        <v>PENDIENTE</v>
      </c>
      <c r="BH96" s="250"/>
      <c r="BI96" s="250" t="str">
        <f t="shared" si="69"/>
        <v>ABIERTO</v>
      </c>
      <c r="BJ96" s="250" t="str">
        <f t="shared" si="70"/>
        <v>ABIERTO</v>
      </c>
    </row>
    <row r="97" spans="1:62" ht="35.1" customHeight="1" x14ac:dyDescent="0.25">
      <c r="A97" s="115"/>
      <c r="B97" s="115"/>
      <c r="C97" s="116" t="s">
        <v>81</v>
      </c>
      <c r="D97" s="115"/>
      <c r="E97" s="522"/>
      <c r="F97" s="115"/>
      <c r="G97" s="117">
        <v>76</v>
      </c>
      <c r="H97" s="118" t="s">
        <v>176</v>
      </c>
      <c r="I97" s="119" t="s">
        <v>335</v>
      </c>
      <c r="J97" s="515"/>
      <c r="K97" s="515"/>
      <c r="L97" s="515" t="s">
        <v>186</v>
      </c>
      <c r="M97" s="119">
        <v>1</v>
      </c>
      <c r="N97" s="116" t="s">
        <v>88</v>
      </c>
      <c r="O97" s="116"/>
      <c r="P97" s="116" t="s">
        <v>180</v>
      </c>
      <c r="Q97" s="123" t="s">
        <v>188</v>
      </c>
      <c r="R97" s="121" t="s">
        <v>189</v>
      </c>
      <c r="S97" s="123"/>
      <c r="T97" s="122">
        <v>1</v>
      </c>
      <c r="U97" s="515" t="s">
        <v>336</v>
      </c>
      <c r="V97" s="513">
        <v>43887</v>
      </c>
      <c r="W97" s="513">
        <v>44196</v>
      </c>
      <c r="X97" s="514">
        <v>44196</v>
      </c>
      <c r="Y97" s="377">
        <v>44286</v>
      </c>
      <c r="Z97" s="506"/>
      <c r="AA97" s="369"/>
      <c r="AB97" s="370" t="str">
        <f t="shared" si="71"/>
        <v/>
      </c>
      <c r="AC97" s="57" t="str">
        <f t="shared" si="73"/>
        <v/>
      </c>
      <c r="AD97" s="371" t="str">
        <f t="shared" si="74"/>
        <v/>
      </c>
      <c r="AE97" s="372" t="s">
        <v>703</v>
      </c>
      <c r="AF97" s="373" t="s">
        <v>678</v>
      </c>
      <c r="AG97" s="374" t="str">
        <f t="shared" si="72"/>
        <v>PENDIENTE</v>
      </c>
      <c r="AH97" s="224" t="s">
        <v>828</v>
      </c>
      <c r="AI97" s="224"/>
      <c r="AJ97" s="224"/>
      <c r="AK97" s="257" t="s">
        <v>1042</v>
      </c>
      <c r="AL97" s="210" t="s">
        <v>1042</v>
      </c>
      <c r="AM97" s="248" t="s">
        <v>1042</v>
      </c>
      <c r="AN97" s="224" t="s">
        <v>703</v>
      </c>
      <c r="AO97" s="224" t="s">
        <v>427</v>
      </c>
      <c r="AP97" s="249" t="str">
        <f t="shared" si="64"/>
        <v>PENDIENTE</v>
      </c>
      <c r="AQ97" s="254">
        <v>44469</v>
      </c>
      <c r="AR97" s="593"/>
      <c r="AS97" s="583"/>
      <c r="AT97" s="583"/>
      <c r="AU97" s="583"/>
      <c r="AV97" s="583"/>
      <c r="AW97" s="593" t="s">
        <v>1120</v>
      </c>
      <c r="AX97" s="583" t="s">
        <v>678</v>
      </c>
      <c r="AY97" s="583" t="s">
        <v>427</v>
      </c>
      <c r="AZ97" s="254"/>
      <c r="BA97" s="252"/>
      <c r="BB97" s="224"/>
      <c r="BC97" s="255" t="str">
        <f t="shared" si="65"/>
        <v/>
      </c>
      <c r="BD97" s="256" t="str">
        <f t="shared" si="66"/>
        <v/>
      </c>
      <c r="BE97" s="248" t="str">
        <f t="shared" si="67"/>
        <v/>
      </c>
      <c r="BF97" s="251"/>
      <c r="BG97" s="249" t="str">
        <f t="shared" si="68"/>
        <v>PENDIENTE</v>
      </c>
      <c r="BH97" s="250"/>
      <c r="BI97" s="250" t="str">
        <f t="shared" si="69"/>
        <v>ABIERTO</v>
      </c>
      <c r="BJ97" s="250" t="str">
        <f t="shared" si="70"/>
        <v>ABIERTO</v>
      </c>
    </row>
    <row r="98" spans="1:62" ht="35.1" customHeight="1" x14ac:dyDescent="0.25">
      <c r="A98" s="115"/>
      <c r="B98" s="115"/>
      <c r="C98" s="116" t="s">
        <v>81</v>
      </c>
      <c r="D98" s="115"/>
      <c r="E98" s="522"/>
      <c r="F98" s="115"/>
      <c r="G98" s="117">
        <v>77</v>
      </c>
      <c r="H98" s="118" t="s">
        <v>176</v>
      </c>
      <c r="I98" s="119" t="s">
        <v>337</v>
      </c>
      <c r="J98" s="515"/>
      <c r="K98" s="515"/>
      <c r="L98" s="515" t="s">
        <v>186</v>
      </c>
      <c r="M98" s="119">
        <v>1</v>
      </c>
      <c r="N98" s="116" t="s">
        <v>88</v>
      </c>
      <c r="O98" s="116"/>
      <c r="P98" s="116" t="s">
        <v>180</v>
      </c>
      <c r="Q98" s="123"/>
      <c r="R98" s="121"/>
      <c r="S98" s="121"/>
      <c r="T98" s="122">
        <v>1</v>
      </c>
      <c r="U98" s="515" t="s">
        <v>239</v>
      </c>
      <c r="V98" s="513">
        <v>43983</v>
      </c>
      <c r="W98" s="513">
        <v>44196</v>
      </c>
      <c r="X98" s="514">
        <v>44196</v>
      </c>
      <c r="Y98" s="377">
        <v>44286</v>
      </c>
      <c r="Z98" s="506"/>
      <c r="AA98" s="369"/>
      <c r="AB98" s="370" t="str">
        <f t="shared" si="71"/>
        <v/>
      </c>
      <c r="AC98" s="57" t="str">
        <f t="shared" si="73"/>
        <v/>
      </c>
      <c r="AD98" s="371" t="str">
        <f t="shared" si="74"/>
        <v/>
      </c>
      <c r="AE98" s="372" t="s">
        <v>703</v>
      </c>
      <c r="AF98" s="373" t="s">
        <v>678</v>
      </c>
      <c r="AG98" s="374" t="str">
        <f t="shared" si="72"/>
        <v>PENDIENTE</v>
      </c>
      <c r="AH98" s="224" t="s">
        <v>828</v>
      </c>
      <c r="AI98" s="224"/>
      <c r="AJ98" s="224">
        <v>1</v>
      </c>
      <c r="AK98" s="257">
        <v>1</v>
      </c>
      <c r="AL98" s="210">
        <v>1</v>
      </c>
      <c r="AM98" s="248" t="s">
        <v>1043</v>
      </c>
      <c r="AN98" s="224" t="s">
        <v>703</v>
      </c>
      <c r="AO98" s="224" t="s">
        <v>1035</v>
      </c>
      <c r="AP98" s="249" t="str">
        <f t="shared" si="64"/>
        <v>CUMPLIDA</v>
      </c>
      <c r="AQ98" s="254">
        <v>44469</v>
      </c>
      <c r="AR98" s="593"/>
      <c r="AS98" s="583"/>
      <c r="AT98" s="583"/>
      <c r="AU98" s="583"/>
      <c r="AV98" s="583"/>
      <c r="AW98" s="593" t="s">
        <v>1120</v>
      </c>
      <c r="AX98" s="583" t="s">
        <v>678</v>
      </c>
      <c r="AY98" s="583" t="s">
        <v>427</v>
      </c>
      <c r="AZ98" s="254"/>
      <c r="BA98" s="252"/>
      <c r="BB98" s="224"/>
      <c r="BC98" s="255" t="str">
        <f t="shared" si="65"/>
        <v/>
      </c>
      <c r="BD98" s="256" t="str">
        <f t="shared" si="66"/>
        <v/>
      </c>
      <c r="BE98" s="248" t="str">
        <f t="shared" si="67"/>
        <v/>
      </c>
      <c r="BF98" s="251"/>
      <c r="BG98" s="249" t="str">
        <f t="shared" si="68"/>
        <v>PENDIENTE</v>
      </c>
      <c r="BH98" s="250"/>
      <c r="BI98" s="250" t="str">
        <f t="shared" si="69"/>
        <v>ABIERTO</v>
      </c>
      <c r="BJ98" s="250" t="str">
        <f t="shared" si="70"/>
        <v>ABIERTO</v>
      </c>
    </row>
    <row r="99" spans="1:62" ht="35.1" customHeight="1" x14ac:dyDescent="0.25">
      <c r="A99" s="115"/>
      <c r="B99" s="115"/>
      <c r="C99" s="116" t="s">
        <v>81</v>
      </c>
      <c r="D99" s="115"/>
      <c r="E99" s="522"/>
      <c r="F99" s="115"/>
      <c r="G99" s="117">
        <v>78</v>
      </c>
      <c r="H99" s="118" t="s">
        <v>176</v>
      </c>
      <c r="I99" s="119" t="s">
        <v>338</v>
      </c>
      <c r="J99" s="123" t="s">
        <v>339</v>
      </c>
      <c r="K99" s="123" t="s">
        <v>340</v>
      </c>
      <c r="L99" s="123" t="s">
        <v>341</v>
      </c>
      <c r="M99" s="120">
        <v>1</v>
      </c>
      <c r="N99" s="116" t="s">
        <v>208</v>
      </c>
      <c r="O99" s="116"/>
      <c r="P99" s="116" t="s">
        <v>180</v>
      </c>
      <c r="Q99" s="123" t="s">
        <v>188</v>
      </c>
      <c r="R99" s="121" t="s">
        <v>189</v>
      </c>
      <c r="S99" s="123"/>
      <c r="T99" s="122">
        <v>1</v>
      </c>
      <c r="U99" s="123" t="s">
        <v>342</v>
      </c>
      <c r="V99" s="137">
        <v>43887</v>
      </c>
      <c r="W99" s="137">
        <v>44196</v>
      </c>
      <c r="X99" s="40">
        <v>44227</v>
      </c>
      <c r="Y99" s="377">
        <v>44286</v>
      </c>
      <c r="Z99" s="224" t="s">
        <v>676</v>
      </c>
      <c r="AA99" s="369"/>
      <c r="AB99" s="370" t="str">
        <f t="shared" si="71"/>
        <v/>
      </c>
      <c r="AC99" s="57" t="str">
        <f t="shared" si="73"/>
        <v/>
      </c>
      <c r="AD99" s="371" t="str">
        <f t="shared" si="74"/>
        <v/>
      </c>
      <c r="AE99" s="372" t="s">
        <v>704</v>
      </c>
      <c r="AF99" s="373" t="s">
        <v>678</v>
      </c>
      <c r="AG99" s="374" t="str">
        <f t="shared" si="72"/>
        <v>PENDIENTE</v>
      </c>
      <c r="AH99" s="224" t="s">
        <v>828</v>
      </c>
      <c r="AI99" s="224"/>
      <c r="AJ99" s="224"/>
      <c r="AK99" s="257" t="s">
        <v>1042</v>
      </c>
      <c r="AL99" s="210" t="s">
        <v>1042</v>
      </c>
      <c r="AM99" s="248" t="s">
        <v>1042</v>
      </c>
      <c r="AN99" s="224" t="s">
        <v>704</v>
      </c>
      <c r="AO99" s="224" t="s">
        <v>427</v>
      </c>
      <c r="AP99" s="249" t="str">
        <f t="shared" si="64"/>
        <v>PENDIENTE</v>
      </c>
      <c r="AQ99" s="254">
        <v>44469</v>
      </c>
      <c r="AR99" s="593"/>
      <c r="AS99" s="583"/>
      <c r="AT99" s="583"/>
      <c r="AU99" s="583"/>
      <c r="AV99" s="583"/>
      <c r="AW99" s="593" t="s">
        <v>1120</v>
      </c>
      <c r="AX99" s="583" t="s">
        <v>678</v>
      </c>
      <c r="AY99" s="583" t="s">
        <v>427</v>
      </c>
      <c r="AZ99" s="254"/>
      <c r="BA99" s="252"/>
      <c r="BB99" s="224"/>
      <c r="BC99" s="255" t="str">
        <f t="shared" si="65"/>
        <v/>
      </c>
      <c r="BD99" s="256" t="str">
        <f t="shared" si="66"/>
        <v/>
      </c>
      <c r="BE99" s="248" t="str">
        <f t="shared" si="67"/>
        <v/>
      </c>
      <c r="BF99" s="251"/>
      <c r="BG99" s="249" t="str">
        <f t="shared" si="68"/>
        <v>PENDIENTE</v>
      </c>
      <c r="BH99" s="250"/>
      <c r="BI99" s="250" t="str">
        <f t="shared" si="69"/>
        <v>ABIERTO</v>
      </c>
      <c r="BJ99" s="250" t="str">
        <f t="shared" si="70"/>
        <v>ABIERTO</v>
      </c>
    </row>
    <row r="100" spans="1:62" ht="35.1" customHeight="1" x14ac:dyDescent="0.2">
      <c r="A100" s="138"/>
      <c r="B100" s="138"/>
      <c r="C100" s="139" t="s">
        <v>81</v>
      </c>
      <c r="D100" s="138"/>
      <c r="E100" s="516" t="s">
        <v>343</v>
      </c>
      <c r="F100" s="138"/>
      <c r="G100" s="138">
        <v>1</v>
      </c>
      <c r="H100" s="140" t="s">
        <v>344</v>
      </c>
      <c r="I100" s="141" t="s">
        <v>345</v>
      </c>
      <c r="J100" s="138"/>
      <c r="K100" s="139" t="s">
        <v>346</v>
      </c>
      <c r="L100" s="139"/>
      <c r="M100" s="467">
        <v>1</v>
      </c>
      <c r="N100" s="139" t="s">
        <v>88</v>
      </c>
      <c r="O100" s="139" t="str">
        <f>IF(H100="","",VLOOKUP(H100,'[1]Procedimientos Publicar'!$C$6:$E$85,3,FALSE))</f>
        <v>SECRETARIA GENERAL</v>
      </c>
      <c r="P100" s="139" t="s">
        <v>347</v>
      </c>
      <c r="Q100" s="138"/>
      <c r="R100" s="138"/>
      <c r="S100" s="138"/>
      <c r="T100" s="142">
        <v>1</v>
      </c>
      <c r="U100" s="138"/>
      <c r="V100" s="138"/>
      <c r="W100" s="149">
        <v>44227</v>
      </c>
      <c r="X100" s="143"/>
      <c r="Y100" s="54">
        <v>44286</v>
      </c>
      <c r="Z100" s="253" t="s">
        <v>705</v>
      </c>
      <c r="AA100" s="43">
        <v>1</v>
      </c>
      <c r="AB100" s="257">
        <f>(IF(AA100="","",IF(OR($M100=0,$M100="",$Y100=""),"",AA100/$M100)))</f>
        <v>1</v>
      </c>
      <c r="AC100" s="382">
        <f t="shared" ref="AC100:AC149" si="75">(IF(OR($T100="",AB100=""),"",IF(OR($T100=0,AB100=0),0,IF((AB100*100%)/$T100&gt;100%,100%,(AB100*100%)/$T100))))</f>
        <v>1</v>
      </c>
      <c r="AD100" s="248" t="str">
        <f t="shared" ref="AD100:AD149" si="76">IF(AA100="","",IF(AC100&lt;100%, IF(AC100&lt;25%, "ALERTA","EN TERMINO"), IF(AC100=100%, "OK", "EN TERMINO")))</f>
        <v>OK</v>
      </c>
      <c r="AE100" s="229" t="s">
        <v>707</v>
      </c>
      <c r="AF100" s="230"/>
      <c r="AG100" s="249" t="str">
        <f t="shared" ref="AG100:AG149" si="77">IF(AC100=100%,IF(AC100&gt;0.01%,"CUMPLIDA","PENDIENTE"),IF(AC100&lt;0%,"INCUMPLIDA","PENDIENTE"))</f>
        <v>CUMPLIDA</v>
      </c>
      <c r="AH100" s="208">
        <v>44377</v>
      </c>
      <c r="AI100" s="464" t="s">
        <v>925</v>
      </c>
      <c r="AJ100" s="369">
        <v>0</v>
      </c>
      <c r="AK100" s="370">
        <f>(IF(AJ100="","",IF(OR($M100=0,$M100="",$Y100=""),"",AJ100/$M100)))</f>
        <v>0</v>
      </c>
      <c r="AL100" s="57">
        <f>(IF(OR($T100="",AK100=""),"",IF(OR($T100=0,AK100=0),0,IF((AK100*100%)/$T100&gt;100%,100%,(AK100*100%)/$T100))))</f>
        <v>0</v>
      </c>
      <c r="AM100" s="371" t="str">
        <f>IF(AJ100="","",IF(AL100&lt;100%, IF(AL100&lt;25%, "ALERTA","EN TERMINO"), IF(AL100=100%, "OK", "EN TERMINO")))</f>
        <v>ALERTA</v>
      </c>
      <c r="AN100" s="388" t="s">
        <v>926</v>
      </c>
      <c r="AO100" s="465" t="s">
        <v>927</v>
      </c>
      <c r="AP100" s="405" t="str">
        <f t="shared" ref="AP100:AP101" si="78">IF(AL100=100%,IF(AL100&gt;25%,"CUMPLIDA","PENDIENTE"),IF(AL100&lt;50%,"ATENCIÓN","PENDIENTE"))</f>
        <v>ATENCIÓN</v>
      </c>
      <c r="AQ100" s="254">
        <v>44469</v>
      </c>
      <c r="AR100" s="252" t="s">
        <v>1121</v>
      </c>
      <c r="AS100" s="190">
        <v>0</v>
      </c>
      <c r="AT100" s="212">
        <f t="shared" ref="AT100:AT115" si="79">(IF(AS100="","",IF(OR($M100=0,$M100="",AQ100=""),"",AS100/$M100)))</f>
        <v>0</v>
      </c>
      <c r="AU100" s="213">
        <f t="shared" ref="AU100:AU110" si="80">(IF(OR($T100="",AT100=""),"",IF(OR($T100=0,AT100=0),0,IF((AT100*100%)/$T100&gt;100%,100%,(AT100*100%)/$T100))))</f>
        <v>0</v>
      </c>
      <c r="AV100" s="248" t="str">
        <f t="shared" ref="AV100:AV123" si="81">IF(AS100="","",IF(AU100&lt;100%, IF(AU100&lt;75%, "ALERTA","EN TERMINO"), IF(AU100=100%, "OK", "EN TERMINO")))</f>
        <v>ALERTA</v>
      </c>
      <c r="AW100" s="505" t="s">
        <v>1122</v>
      </c>
      <c r="AX100" s="190" t="s">
        <v>1123</v>
      </c>
      <c r="AY100" s="249" t="str">
        <f t="shared" ref="AY100:AY111" si="82">IF(AU100=100%,IF(AU100&gt;75%,"CUMPLIDA","PENDIENTE"),IF(AU100&lt;75%,"INCUMPLIDA","PENDIENTE"))</f>
        <v>INCUMPLIDA</v>
      </c>
      <c r="AZ100" s="254"/>
      <c r="BA100" s="252"/>
      <c r="BB100" s="224"/>
      <c r="BC100" s="255" t="str">
        <f t="shared" si="65"/>
        <v/>
      </c>
      <c r="BD100" s="256" t="str">
        <f t="shared" si="66"/>
        <v/>
      </c>
      <c r="BE100" s="248" t="str">
        <f t="shared" si="67"/>
        <v/>
      </c>
      <c r="BF100" s="251"/>
      <c r="BG100" s="249" t="str">
        <f t="shared" si="68"/>
        <v>PENDIENTE</v>
      </c>
      <c r="BH100" s="250"/>
      <c r="BI100" s="250" t="str">
        <f t="shared" si="69"/>
        <v>CERRADO</v>
      </c>
      <c r="BJ100" s="250" t="str">
        <f>IF(AY100="CUMPLIDA","CERRADO","ABIERTO")</f>
        <v>ABIERTO</v>
      </c>
    </row>
    <row r="101" spans="1:62" ht="35.1" customHeight="1" x14ac:dyDescent="0.2">
      <c r="A101" s="138"/>
      <c r="B101" s="138"/>
      <c r="C101" s="139" t="s">
        <v>81</v>
      </c>
      <c r="D101" s="138"/>
      <c r="E101" s="516"/>
      <c r="F101" s="138"/>
      <c r="G101" s="138">
        <v>3</v>
      </c>
      <c r="H101" s="140" t="s">
        <v>344</v>
      </c>
      <c r="I101" s="141" t="s">
        <v>348</v>
      </c>
      <c r="J101" s="138"/>
      <c r="K101" s="139" t="s">
        <v>349</v>
      </c>
      <c r="L101" s="139"/>
      <c r="M101" s="467">
        <v>2</v>
      </c>
      <c r="N101" s="139" t="s">
        <v>88</v>
      </c>
      <c r="O101" s="139" t="str">
        <f>IF(H101="","",VLOOKUP(H101,'[1]Procedimientos Publicar'!$C$6:$E$85,3,FALSE))</f>
        <v>SECRETARIA GENERAL</v>
      </c>
      <c r="P101" s="139" t="s">
        <v>347</v>
      </c>
      <c r="Q101" s="138"/>
      <c r="R101" s="138"/>
      <c r="S101" s="138"/>
      <c r="T101" s="142">
        <v>1</v>
      </c>
      <c r="U101" s="138"/>
      <c r="V101" s="138"/>
      <c r="W101" s="149">
        <v>44227</v>
      </c>
      <c r="X101" s="143"/>
      <c r="Y101" s="54">
        <v>44286</v>
      </c>
      <c r="Z101" s="378" t="s">
        <v>706</v>
      </c>
      <c r="AA101" s="43">
        <v>2</v>
      </c>
      <c r="AB101" s="257">
        <f t="shared" ref="AB101:AB149" si="83">(IF(AA101="","",IF(OR($M101=0,$M101="",$Y101=""),"",AA101/$M101)))</f>
        <v>1</v>
      </c>
      <c r="AC101" s="382">
        <f t="shared" si="75"/>
        <v>1</v>
      </c>
      <c r="AD101" s="248" t="str">
        <f t="shared" si="76"/>
        <v>OK</v>
      </c>
      <c r="AE101" s="229" t="s">
        <v>707</v>
      </c>
      <c r="AF101" s="230"/>
      <c r="AG101" s="249" t="str">
        <f t="shared" si="77"/>
        <v>CUMPLIDA</v>
      </c>
      <c r="AH101" s="208">
        <v>44377</v>
      </c>
      <c r="AI101" s="464" t="s">
        <v>928</v>
      </c>
      <c r="AJ101" s="369">
        <v>1.5</v>
      </c>
      <c r="AK101" s="370">
        <f t="shared" ref="AK101:AK110" si="84">(IF(AJ101="","",IF(OR($M101=0,$M101="",$Y101=""),"",AJ101/$M101)))</f>
        <v>0.75</v>
      </c>
      <c r="AL101" s="57">
        <f t="shared" ref="AL101:AL110" si="85">(IF(OR($T101="",AK101=""),"",IF(OR($T101=0,AK101=0),0,IF((AK101*100%)/$T101&gt;100%,100%,(AK101*100%)/$T101))))</f>
        <v>0.75</v>
      </c>
      <c r="AM101" s="371" t="str">
        <f t="shared" ref="AM101:AM110" si="86">IF(AJ101="","",IF(AL101&lt;100%, IF(AL101&lt;25%, "ALERTA","EN TERMINO"), IF(AL101=100%, "OK", "EN TERMINO")))</f>
        <v>EN TERMINO</v>
      </c>
      <c r="AN101" s="388" t="s">
        <v>929</v>
      </c>
      <c r="AO101" s="465" t="s">
        <v>927</v>
      </c>
      <c r="AP101" s="405" t="str">
        <f t="shared" si="78"/>
        <v>PENDIENTE</v>
      </c>
      <c r="AQ101" s="254">
        <v>44469</v>
      </c>
      <c r="AR101" s="252" t="s">
        <v>1124</v>
      </c>
      <c r="AS101" s="190">
        <v>1.5</v>
      </c>
      <c r="AT101" s="212">
        <f t="shared" si="79"/>
        <v>0.75</v>
      </c>
      <c r="AU101" s="213">
        <f t="shared" si="80"/>
        <v>0.75</v>
      </c>
      <c r="AV101" s="248" t="str">
        <f t="shared" si="81"/>
        <v>EN TERMINO</v>
      </c>
      <c r="AW101" s="505" t="s">
        <v>1125</v>
      </c>
      <c r="AX101" s="190" t="s">
        <v>1123</v>
      </c>
      <c r="AY101" s="249" t="str">
        <f t="shared" si="82"/>
        <v>PENDIENTE</v>
      </c>
      <c r="AZ101" s="254"/>
      <c r="BA101" s="252"/>
      <c r="BB101" s="224"/>
      <c r="BC101" s="255" t="str">
        <f t="shared" si="65"/>
        <v/>
      </c>
      <c r="BD101" s="256" t="str">
        <f t="shared" si="66"/>
        <v/>
      </c>
      <c r="BE101" s="248" t="str">
        <f t="shared" si="67"/>
        <v/>
      </c>
      <c r="BF101" s="251"/>
      <c r="BG101" s="249" t="str">
        <f t="shared" si="68"/>
        <v>PENDIENTE</v>
      </c>
      <c r="BH101" s="250"/>
      <c r="BI101" s="250" t="str">
        <f t="shared" si="69"/>
        <v>CERRADO</v>
      </c>
      <c r="BJ101" s="250" t="str">
        <f>IF(AY101="CUMPLIDA","CERRADO","ABIERTO")</f>
        <v>ABIERTO</v>
      </c>
    </row>
    <row r="102" spans="1:62" ht="35.1" customHeight="1" x14ac:dyDescent="0.2">
      <c r="A102" s="138"/>
      <c r="B102" s="138"/>
      <c r="C102" s="139" t="s">
        <v>81</v>
      </c>
      <c r="D102" s="138"/>
      <c r="E102" s="516"/>
      <c r="F102" s="138"/>
      <c r="G102" s="138">
        <v>4</v>
      </c>
      <c r="H102" s="140" t="s">
        <v>344</v>
      </c>
      <c r="I102" s="141" t="s">
        <v>448</v>
      </c>
      <c r="J102" s="138"/>
      <c r="K102" s="139" t="s">
        <v>449</v>
      </c>
      <c r="L102" s="139"/>
      <c r="M102" s="467">
        <v>4</v>
      </c>
      <c r="N102" s="139" t="s">
        <v>88</v>
      </c>
      <c r="O102" s="139" t="str">
        <f>IF(H102="","",VLOOKUP(H102,'[1]Procedimientos Publicar'!$C$6:$E$85,3,FALSE))</f>
        <v>SECRETARIA GENERAL</v>
      </c>
      <c r="P102" s="139" t="s">
        <v>347</v>
      </c>
      <c r="Q102" s="138"/>
      <c r="R102" s="138"/>
      <c r="S102" s="138"/>
      <c r="T102" s="142">
        <v>1</v>
      </c>
      <c r="U102" s="138"/>
      <c r="V102" s="138"/>
      <c r="W102" s="149">
        <v>44227</v>
      </c>
      <c r="X102" s="143"/>
      <c r="Y102" s="54">
        <v>44286</v>
      </c>
      <c r="Z102" s="253" t="s">
        <v>708</v>
      </c>
      <c r="AB102" s="257" t="str">
        <f t="shared" si="83"/>
        <v/>
      </c>
      <c r="AC102" s="382" t="str">
        <f t="shared" si="75"/>
        <v/>
      </c>
      <c r="AD102" s="248" t="str">
        <f t="shared" si="76"/>
        <v/>
      </c>
      <c r="AE102" s="229" t="s">
        <v>707</v>
      </c>
      <c r="AF102" s="230"/>
      <c r="AG102" s="249" t="str">
        <f t="shared" si="77"/>
        <v>PENDIENTE</v>
      </c>
      <c r="AH102" s="208">
        <v>44377</v>
      </c>
      <c r="AI102" s="464" t="s">
        <v>930</v>
      </c>
      <c r="AJ102" s="418">
        <v>1</v>
      </c>
      <c r="AK102" s="370">
        <f t="shared" si="84"/>
        <v>0.25</v>
      </c>
      <c r="AL102" s="57">
        <f t="shared" si="85"/>
        <v>0.25</v>
      </c>
      <c r="AM102" s="371" t="str">
        <f t="shared" si="86"/>
        <v>EN TERMINO</v>
      </c>
      <c r="AN102" s="466" t="s">
        <v>931</v>
      </c>
      <c r="AO102" s="369" t="s">
        <v>927</v>
      </c>
      <c r="AP102" s="405" t="str">
        <f>IF(AL102=100%,IF(AL102&gt;25%,"CUMPLIDA","PENDIENTE"),IF(AL102&lt;50%,"ATENCIÓN","PENDIENTE"))</f>
        <v>ATENCIÓN</v>
      </c>
      <c r="AQ102" s="254">
        <v>44469</v>
      </c>
      <c r="AR102" s="252" t="s">
        <v>1126</v>
      </c>
      <c r="AS102" s="190">
        <v>2</v>
      </c>
      <c r="AT102" s="212">
        <f t="shared" si="79"/>
        <v>0.5</v>
      </c>
      <c r="AU102" s="213">
        <f t="shared" si="80"/>
        <v>0.5</v>
      </c>
      <c r="AV102" s="248" t="str">
        <f t="shared" si="81"/>
        <v>ALERTA</v>
      </c>
      <c r="AW102" s="505" t="s">
        <v>1127</v>
      </c>
      <c r="AX102" s="190" t="s">
        <v>1123</v>
      </c>
      <c r="AY102" s="249" t="str">
        <f t="shared" si="82"/>
        <v>INCUMPLIDA</v>
      </c>
      <c r="AZ102" s="254"/>
      <c r="BA102" s="252"/>
      <c r="BB102" s="224"/>
      <c r="BC102" s="255" t="str">
        <f t="shared" si="65"/>
        <v/>
      </c>
      <c r="BD102" s="256" t="str">
        <f t="shared" si="66"/>
        <v/>
      </c>
      <c r="BE102" s="248" t="str">
        <f t="shared" si="67"/>
        <v/>
      </c>
      <c r="BF102" s="251"/>
      <c r="BG102" s="249" t="str">
        <f t="shared" si="68"/>
        <v>PENDIENTE</v>
      </c>
      <c r="BH102" s="250"/>
      <c r="BI102" s="250" t="str">
        <f t="shared" si="69"/>
        <v>ABIERTO</v>
      </c>
      <c r="BJ102" s="250" t="str">
        <f t="shared" si="70"/>
        <v>ABIERTO</v>
      </c>
    </row>
    <row r="103" spans="1:62" ht="35.1" customHeight="1" x14ac:dyDescent="0.2">
      <c r="A103" s="144"/>
      <c r="B103" s="144"/>
      <c r="C103" s="145" t="s">
        <v>81</v>
      </c>
      <c r="D103" s="144"/>
      <c r="E103" s="509" t="s">
        <v>350</v>
      </c>
      <c r="F103" s="144"/>
      <c r="G103" s="146">
        <v>1</v>
      </c>
      <c r="H103" s="147" t="s">
        <v>344</v>
      </c>
      <c r="I103" s="148" t="s">
        <v>351</v>
      </c>
      <c r="J103" s="144"/>
      <c r="K103" s="148" t="s">
        <v>352</v>
      </c>
      <c r="L103" s="148"/>
      <c r="M103" s="150">
        <v>1</v>
      </c>
      <c r="N103" s="144" t="s">
        <v>88</v>
      </c>
      <c r="O103" s="145" t="s">
        <v>426</v>
      </c>
      <c r="P103" s="148" t="s">
        <v>347</v>
      </c>
      <c r="Q103" s="150" t="s">
        <v>714</v>
      </c>
      <c r="R103" s="150"/>
      <c r="S103" s="150" t="s">
        <v>715</v>
      </c>
      <c r="T103" s="379">
        <v>1</v>
      </c>
      <c r="U103" s="150" t="s">
        <v>716</v>
      </c>
      <c r="V103" s="380">
        <v>44348</v>
      </c>
      <c r="W103" s="380">
        <v>44407</v>
      </c>
      <c r="X103" s="144"/>
      <c r="Y103" s="54">
        <v>44286</v>
      </c>
      <c r="Z103" s="63"/>
      <c r="AA103" s="63"/>
      <c r="AB103" s="257" t="str">
        <f>(IF(AA103="","",IF(OR($M103=0,$M103="",$Y103=""),"",AA103/$M103)))</f>
        <v/>
      </c>
      <c r="AC103" s="382" t="str">
        <f t="shared" si="75"/>
        <v/>
      </c>
      <c r="AD103" s="248" t="str">
        <f t="shared" si="76"/>
        <v/>
      </c>
      <c r="AE103" s="258" t="s">
        <v>565</v>
      </c>
      <c r="AF103" s="230"/>
      <c r="AG103" s="249" t="str">
        <f t="shared" si="77"/>
        <v>PENDIENTE</v>
      </c>
      <c r="AH103" s="208">
        <v>44377</v>
      </c>
      <c r="AI103" s="464" t="s">
        <v>932</v>
      </c>
      <c r="AJ103" s="303">
        <v>0.5</v>
      </c>
      <c r="AK103" s="370">
        <f t="shared" si="84"/>
        <v>0.5</v>
      </c>
      <c r="AL103" s="57">
        <f t="shared" si="85"/>
        <v>0.5</v>
      </c>
      <c r="AM103" s="371" t="str">
        <f t="shared" si="86"/>
        <v>EN TERMINO</v>
      </c>
      <c r="AN103" s="466" t="s">
        <v>933</v>
      </c>
      <c r="AO103" s="303" t="s">
        <v>927</v>
      </c>
      <c r="AP103" s="405" t="str">
        <f>IF(AL103=100%,IF(AL103&gt;100%,"CUMPLIDA","PENDIENTE"),IF(AL103&lt;50%,"INCUMPLIDA","PENDIENTE"))</f>
        <v>PENDIENTE</v>
      </c>
      <c r="AQ103" s="254">
        <v>44469</v>
      </c>
      <c r="AR103" s="252" t="s">
        <v>1128</v>
      </c>
      <c r="AS103" s="303">
        <v>0.5</v>
      </c>
      <c r="AT103" s="212">
        <f t="shared" si="79"/>
        <v>0.5</v>
      </c>
      <c r="AU103" s="213">
        <f t="shared" si="80"/>
        <v>0.5</v>
      </c>
      <c r="AV103" s="248" t="str">
        <f t="shared" si="81"/>
        <v>ALERTA</v>
      </c>
      <c r="AW103" s="505" t="s">
        <v>1129</v>
      </c>
      <c r="AX103" s="190" t="s">
        <v>1123</v>
      </c>
      <c r="AY103" s="249" t="str">
        <f t="shared" si="82"/>
        <v>INCUMPLIDA</v>
      </c>
      <c r="AZ103" s="254"/>
      <c r="BA103" s="252"/>
      <c r="BB103" s="224"/>
      <c r="BC103" s="255" t="str">
        <f t="shared" si="65"/>
        <v/>
      </c>
      <c r="BD103" s="256" t="str">
        <f t="shared" si="66"/>
        <v/>
      </c>
      <c r="BE103" s="248" t="str">
        <f t="shared" si="67"/>
        <v/>
      </c>
      <c r="BF103" s="251"/>
      <c r="BG103" s="249" t="str">
        <f t="shared" si="68"/>
        <v>PENDIENTE</v>
      </c>
      <c r="BH103" s="250"/>
      <c r="BI103" s="250" t="str">
        <f t="shared" si="69"/>
        <v>ABIERTO</v>
      </c>
      <c r="BJ103" s="250" t="str">
        <f t="shared" si="70"/>
        <v>ABIERTO</v>
      </c>
    </row>
    <row r="104" spans="1:62" ht="35.1" customHeight="1" x14ac:dyDescent="0.2">
      <c r="A104" s="144"/>
      <c r="B104" s="144"/>
      <c r="C104" s="145" t="s">
        <v>81</v>
      </c>
      <c r="D104" s="144"/>
      <c r="E104" s="509"/>
      <c r="F104" s="144"/>
      <c r="G104" s="146">
        <v>2</v>
      </c>
      <c r="H104" s="147" t="s">
        <v>344</v>
      </c>
      <c r="I104" s="148" t="s">
        <v>353</v>
      </c>
      <c r="J104" s="144"/>
      <c r="K104" s="148" t="s">
        <v>354</v>
      </c>
      <c r="L104" s="148"/>
      <c r="M104" s="150">
        <v>3</v>
      </c>
      <c r="N104" s="144" t="s">
        <v>88</v>
      </c>
      <c r="O104" s="145" t="s">
        <v>426</v>
      </c>
      <c r="P104" s="148" t="s">
        <v>347</v>
      </c>
      <c r="Q104" s="150" t="s">
        <v>714</v>
      </c>
      <c r="R104" s="150"/>
      <c r="S104" s="150" t="s">
        <v>717</v>
      </c>
      <c r="T104" s="379">
        <v>1</v>
      </c>
      <c r="U104" s="150" t="s">
        <v>718</v>
      </c>
      <c r="V104" s="380">
        <v>44287</v>
      </c>
      <c r="W104" s="380">
        <v>44408</v>
      </c>
      <c r="X104" s="144"/>
      <c r="Y104" s="54">
        <v>44286</v>
      </c>
      <c r="Z104" s="383" t="s">
        <v>733</v>
      </c>
      <c r="AA104" s="63"/>
      <c r="AB104" s="257" t="str">
        <f t="shared" si="83"/>
        <v/>
      </c>
      <c r="AC104" s="382" t="str">
        <f t="shared" si="75"/>
        <v/>
      </c>
      <c r="AD104" s="248" t="str">
        <f t="shared" si="76"/>
        <v/>
      </c>
      <c r="AE104" s="229" t="s">
        <v>707</v>
      </c>
      <c r="AF104" s="230"/>
      <c r="AG104" s="249" t="str">
        <f t="shared" si="77"/>
        <v>PENDIENTE</v>
      </c>
      <c r="AH104" s="208">
        <v>44377</v>
      </c>
      <c r="AI104" s="464" t="s">
        <v>934</v>
      </c>
      <c r="AJ104" s="303">
        <v>0.25</v>
      </c>
      <c r="AK104" s="370">
        <f t="shared" si="84"/>
        <v>8.3333333333333329E-2</v>
      </c>
      <c r="AL104" s="57">
        <f t="shared" si="85"/>
        <v>8.3333333333333329E-2</v>
      </c>
      <c r="AM104" s="371" t="str">
        <f t="shared" si="86"/>
        <v>ALERTA</v>
      </c>
      <c r="AN104" s="466" t="s">
        <v>935</v>
      </c>
      <c r="AO104" s="303" t="s">
        <v>927</v>
      </c>
      <c r="AP104" s="405" t="str">
        <f>IF(AL104=100%,IF(AL104&gt;25%,"CUMPLIDA","PENDIENTE"),IF(AL104&lt;50%,"ATENCIÓN","PENDIENTE"))</f>
        <v>ATENCIÓN</v>
      </c>
      <c r="AQ104" s="254">
        <v>44469</v>
      </c>
      <c r="AR104" s="252" t="s">
        <v>1130</v>
      </c>
      <c r="AS104" s="303">
        <v>0.5</v>
      </c>
      <c r="AT104" s="212">
        <f t="shared" si="79"/>
        <v>0.16666666666666666</v>
      </c>
      <c r="AU104" s="213">
        <f t="shared" si="80"/>
        <v>0.16666666666666666</v>
      </c>
      <c r="AV104" s="248" t="str">
        <f t="shared" si="81"/>
        <v>ALERTA</v>
      </c>
      <c r="AW104" s="505" t="s">
        <v>1131</v>
      </c>
      <c r="AX104" s="190" t="s">
        <v>1123</v>
      </c>
      <c r="AY104" s="249" t="str">
        <f t="shared" si="82"/>
        <v>INCUMPLIDA</v>
      </c>
      <c r="AZ104" s="254"/>
      <c r="BA104" s="252"/>
      <c r="BB104" s="224"/>
      <c r="BC104" s="255" t="str">
        <f t="shared" si="65"/>
        <v/>
      </c>
      <c r="BD104" s="256" t="str">
        <f t="shared" si="66"/>
        <v/>
      </c>
      <c r="BE104" s="248" t="str">
        <f t="shared" si="67"/>
        <v/>
      </c>
      <c r="BF104" s="251"/>
      <c r="BG104" s="249" t="str">
        <f t="shared" si="68"/>
        <v>PENDIENTE</v>
      </c>
      <c r="BH104" s="250"/>
      <c r="BI104" s="250" t="str">
        <f t="shared" si="69"/>
        <v>ABIERTO</v>
      </c>
      <c r="BJ104" s="250" t="str">
        <f t="shared" si="70"/>
        <v>ABIERTO</v>
      </c>
    </row>
    <row r="105" spans="1:62" ht="35.1" customHeight="1" x14ac:dyDescent="0.2">
      <c r="A105" s="144"/>
      <c r="B105" s="144"/>
      <c r="C105" s="145" t="s">
        <v>81</v>
      </c>
      <c r="D105" s="144"/>
      <c r="E105" s="509"/>
      <c r="F105" s="144"/>
      <c r="G105" s="146">
        <v>6</v>
      </c>
      <c r="H105" s="147" t="s">
        <v>344</v>
      </c>
      <c r="I105" s="148" t="s">
        <v>355</v>
      </c>
      <c r="J105" s="144"/>
      <c r="K105" s="148" t="s">
        <v>709</v>
      </c>
      <c r="L105" s="148"/>
      <c r="M105" s="150">
        <v>1</v>
      </c>
      <c r="N105" s="144" t="s">
        <v>88</v>
      </c>
      <c r="O105" s="145" t="s">
        <v>426</v>
      </c>
      <c r="P105" s="148" t="s">
        <v>347</v>
      </c>
      <c r="Q105" s="150" t="s">
        <v>714</v>
      </c>
      <c r="R105" s="150"/>
      <c r="S105" s="150" t="s">
        <v>719</v>
      </c>
      <c r="T105" s="379">
        <v>1</v>
      </c>
      <c r="U105" s="150" t="s">
        <v>720</v>
      </c>
      <c r="V105" s="380">
        <v>44470</v>
      </c>
      <c r="W105" s="380">
        <v>44651</v>
      </c>
      <c r="X105" s="144"/>
      <c r="Y105" s="54">
        <v>44286</v>
      </c>
      <c r="Z105" s="63"/>
      <c r="AA105" s="63"/>
      <c r="AB105" s="257" t="str">
        <f t="shared" si="83"/>
        <v/>
      </c>
      <c r="AC105" s="382" t="str">
        <f t="shared" si="75"/>
        <v/>
      </c>
      <c r="AD105" s="248" t="str">
        <f t="shared" si="76"/>
        <v/>
      </c>
      <c r="AE105" s="258" t="s">
        <v>565</v>
      </c>
      <c r="AF105" s="230"/>
      <c r="AG105" s="249" t="str">
        <f t="shared" si="77"/>
        <v>PENDIENTE</v>
      </c>
      <c r="AH105" s="208">
        <v>44377</v>
      </c>
      <c r="AI105" s="464" t="s">
        <v>936</v>
      </c>
      <c r="AJ105" s="303">
        <v>0.02</v>
      </c>
      <c r="AK105" s="370">
        <f t="shared" si="84"/>
        <v>0.02</v>
      </c>
      <c r="AL105" s="57">
        <f t="shared" si="85"/>
        <v>0.02</v>
      </c>
      <c r="AM105" s="371" t="str">
        <f t="shared" si="86"/>
        <v>ALERTA</v>
      </c>
      <c r="AN105" s="466" t="s">
        <v>937</v>
      </c>
      <c r="AO105" s="303" t="s">
        <v>927</v>
      </c>
      <c r="AP105" s="405" t="str">
        <f>IF(AL105=100%,IF(AL105&gt;0.02%,"CUMPLIDA","PENDIENTE"),IF(AL105&lt;0%,"INCUMPLIDA","PENDIENTE"))</f>
        <v>PENDIENTE</v>
      </c>
      <c r="AQ105" s="254">
        <v>44469</v>
      </c>
      <c r="AR105" s="252" t="s">
        <v>1132</v>
      </c>
      <c r="AS105" s="303">
        <v>0.25</v>
      </c>
      <c r="AT105" s="212">
        <f t="shared" si="79"/>
        <v>0.25</v>
      </c>
      <c r="AU105" s="213">
        <f t="shared" si="80"/>
        <v>0.25</v>
      </c>
      <c r="AV105" s="248" t="str">
        <f t="shared" si="81"/>
        <v>ALERTA</v>
      </c>
      <c r="AW105" s="505" t="s">
        <v>1133</v>
      </c>
      <c r="AX105" s="190" t="s">
        <v>1123</v>
      </c>
      <c r="AY105" s="249" t="str">
        <f t="shared" si="82"/>
        <v>INCUMPLIDA</v>
      </c>
      <c r="AZ105" s="254"/>
      <c r="BA105" s="252"/>
      <c r="BB105" s="224"/>
      <c r="BC105" s="255" t="str">
        <f t="shared" si="65"/>
        <v/>
      </c>
      <c r="BD105" s="256" t="str">
        <f t="shared" si="66"/>
        <v/>
      </c>
      <c r="BE105" s="248" t="str">
        <f t="shared" si="67"/>
        <v/>
      </c>
      <c r="BF105" s="251"/>
      <c r="BG105" s="249" t="str">
        <f t="shared" si="68"/>
        <v>PENDIENTE</v>
      </c>
      <c r="BH105" s="250"/>
      <c r="BI105" s="250" t="str">
        <f t="shared" si="69"/>
        <v>ABIERTO</v>
      </c>
      <c r="BJ105" s="250" t="str">
        <f t="shared" si="70"/>
        <v>ABIERTO</v>
      </c>
    </row>
    <row r="106" spans="1:62" ht="35.1" customHeight="1" x14ac:dyDescent="0.2">
      <c r="A106" s="144"/>
      <c r="B106" s="144"/>
      <c r="C106" s="145" t="s">
        <v>81</v>
      </c>
      <c r="D106" s="144"/>
      <c r="E106" s="509"/>
      <c r="F106" s="144"/>
      <c r="G106" s="146">
        <v>7</v>
      </c>
      <c r="H106" s="147" t="s">
        <v>344</v>
      </c>
      <c r="I106" s="148" t="s">
        <v>356</v>
      </c>
      <c r="J106" s="144"/>
      <c r="K106" s="148" t="s">
        <v>710</v>
      </c>
      <c r="L106" s="148"/>
      <c r="M106" s="150">
        <v>1</v>
      </c>
      <c r="N106" s="144" t="s">
        <v>88</v>
      </c>
      <c r="O106" s="145" t="s">
        <v>426</v>
      </c>
      <c r="P106" s="148" t="s">
        <v>347</v>
      </c>
      <c r="Q106" s="150" t="s">
        <v>714</v>
      </c>
      <c r="R106" s="150"/>
      <c r="S106" s="150" t="s">
        <v>721</v>
      </c>
      <c r="T106" s="379">
        <v>1</v>
      </c>
      <c r="U106" s="150" t="s">
        <v>722</v>
      </c>
      <c r="V106" s="380">
        <v>44348</v>
      </c>
      <c r="W106" s="380">
        <v>44438</v>
      </c>
      <c r="X106" s="144"/>
      <c r="Y106" s="54">
        <v>44286</v>
      </c>
      <c r="Z106" s="63"/>
      <c r="AA106" s="63"/>
      <c r="AB106" s="257" t="str">
        <f t="shared" si="83"/>
        <v/>
      </c>
      <c r="AC106" s="382" t="str">
        <f t="shared" si="75"/>
        <v/>
      </c>
      <c r="AD106" s="248" t="str">
        <f t="shared" si="76"/>
        <v/>
      </c>
      <c r="AE106" s="258" t="s">
        <v>565</v>
      </c>
      <c r="AF106" s="230"/>
      <c r="AG106" s="249" t="str">
        <f t="shared" si="77"/>
        <v>PENDIENTE</v>
      </c>
      <c r="AH106" s="208">
        <v>44377</v>
      </c>
      <c r="AI106" s="464" t="s">
        <v>938</v>
      </c>
      <c r="AJ106" s="303">
        <v>0.02</v>
      </c>
      <c r="AK106" s="370">
        <f t="shared" si="84"/>
        <v>0.02</v>
      </c>
      <c r="AL106" s="57">
        <f t="shared" si="85"/>
        <v>0.02</v>
      </c>
      <c r="AM106" s="371" t="str">
        <f t="shared" si="86"/>
        <v>ALERTA</v>
      </c>
      <c r="AN106" s="466" t="s">
        <v>939</v>
      </c>
      <c r="AO106" s="303" t="s">
        <v>927</v>
      </c>
      <c r="AP106" s="405" t="str">
        <f>IF(AL106=100%,IF(AL106&gt;25%,"CUMPLIDA","PENDIENTE"),IF(AL106&lt;50%,"ATENCIÓN","PENDIENTE"))</f>
        <v>ATENCIÓN</v>
      </c>
      <c r="AQ106" s="254">
        <v>44469</v>
      </c>
      <c r="AR106" s="252" t="s">
        <v>938</v>
      </c>
      <c r="AS106" s="303">
        <v>0.5</v>
      </c>
      <c r="AT106" s="212">
        <f t="shared" si="79"/>
        <v>0.5</v>
      </c>
      <c r="AU106" s="213">
        <f t="shared" si="80"/>
        <v>0.5</v>
      </c>
      <c r="AV106" s="248" t="str">
        <f t="shared" si="81"/>
        <v>ALERTA</v>
      </c>
      <c r="AW106" s="505" t="s">
        <v>1134</v>
      </c>
      <c r="AX106" s="190" t="s">
        <v>1123</v>
      </c>
      <c r="AY106" s="249" t="str">
        <f t="shared" si="82"/>
        <v>INCUMPLIDA</v>
      </c>
      <c r="AZ106" s="254"/>
      <c r="BA106" s="252"/>
      <c r="BB106" s="224"/>
      <c r="BC106" s="255" t="str">
        <f t="shared" si="65"/>
        <v/>
      </c>
      <c r="BD106" s="256" t="str">
        <f t="shared" si="66"/>
        <v/>
      </c>
      <c r="BE106" s="248" t="str">
        <f t="shared" si="67"/>
        <v/>
      </c>
      <c r="BF106" s="251"/>
      <c r="BG106" s="249" t="str">
        <f t="shared" si="68"/>
        <v>PENDIENTE</v>
      </c>
      <c r="BH106" s="250"/>
      <c r="BI106" s="250" t="str">
        <f t="shared" si="69"/>
        <v>ABIERTO</v>
      </c>
      <c r="BJ106" s="250" t="str">
        <f t="shared" si="70"/>
        <v>ABIERTO</v>
      </c>
    </row>
    <row r="107" spans="1:62" ht="35.1" customHeight="1" x14ac:dyDescent="0.2">
      <c r="A107" s="144"/>
      <c r="B107" s="144"/>
      <c r="C107" s="145" t="s">
        <v>81</v>
      </c>
      <c r="D107" s="144"/>
      <c r="E107" s="509"/>
      <c r="F107" s="144"/>
      <c r="G107" s="146">
        <v>8</v>
      </c>
      <c r="H107" s="147" t="s">
        <v>344</v>
      </c>
      <c r="I107" s="148" t="s">
        <v>357</v>
      </c>
      <c r="J107" s="144"/>
      <c r="K107" s="148" t="s">
        <v>711</v>
      </c>
      <c r="L107" s="148"/>
      <c r="M107" s="150">
        <v>4</v>
      </c>
      <c r="N107" s="144" t="s">
        <v>88</v>
      </c>
      <c r="O107" s="145" t="s">
        <v>426</v>
      </c>
      <c r="P107" s="148" t="s">
        <v>347</v>
      </c>
      <c r="Q107" s="150" t="s">
        <v>714</v>
      </c>
      <c r="R107" s="150"/>
      <c r="S107" s="150" t="s">
        <v>723</v>
      </c>
      <c r="T107" s="379">
        <v>1</v>
      </c>
      <c r="U107" s="150" t="s">
        <v>724</v>
      </c>
      <c r="V107" s="380">
        <v>44287</v>
      </c>
      <c r="W107" s="381">
        <v>44377</v>
      </c>
      <c r="X107" s="144"/>
      <c r="Y107" s="54">
        <v>44286</v>
      </c>
      <c r="Z107" s="383" t="s">
        <v>731</v>
      </c>
      <c r="AA107" s="63"/>
      <c r="AB107" s="257" t="str">
        <f t="shared" si="83"/>
        <v/>
      </c>
      <c r="AC107" s="382" t="str">
        <f t="shared" si="75"/>
        <v/>
      </c>
      <c r="AD107" s="248" t="str">
        <f t="shared" si="76"/>
        <v/>
      </c>
      <c r="AE107" s="229" t="s">
        <v>707</v>
      </c>
      <c r="AF107" s="230"/>
      <c r="AG107" s="249" t="str">
        <f t="shared" si="77"/>
        <v>PENDIENTE</v>
      </c>
      <c r="AH107" s="208">
        <v>44377</v>
      </c>
      <c r="AI107" s="464" t="s">
        <v>940</v>
      </c>
      <c r="AJ107" s="303">
        <v>2</v>
      </c>
      <c r="AK107" s="370">
        <f t="shared" si="84"/>
        <v>0.5</v>
      </c>
      <c r="AL107" s="57">
        <f t="shared" si="85"/>
        <v>0.5</v>
      </c>
      <c r="AM107" s="371" t="str">
        <f t="shared" si="86"/>
        <v>EN TERMINO</v>
      </c>
      <c r="AN107" s="466" t="s">
        <v>941</v>
      </c>
      <c r="AO107" s="303" t="s">
        <v>927</v>
      </c>
      <c r="AP107" s="405" t="str">
        <f>IF(AL107=100%,IF(AL107&gt;50%,"CUMPLIDA","PENDIENTE"),IF(AL107&lt;100%,"INCUMPLIDA","PENDIENTE"))</f>
        <v>INCUMPLIDA</v>
      </c>
      <c r="AQ107" s="254"/>
      <c r="AR107" s="225"/>
      <c r="AS107" s="224"/>
      <c r="AT107" s="224"/>
      <c r="AU107" s="224"/>
      <c r="AV107" s="224"/>
      <c r="AW107" s="226"/>
      <c r="AX107" s="224"/>
      <c r="AY107" s="224"/>
      <c r="AZ107" s="254"/>
      <c r="BA107" s="252"/>
      <c r="BB107" s="224"/>
      <c r="BC107" s="255" t="str">
        <f t="shared" si="65"/>
        <v/>
      </c>
      <c r="BD107" s="256" t="str">
        <f t="shared" si="66"/>
        <v/>
      </c>
      <c r="BE107" s="248" t="str">
        <f t="shared" si="67"/>
        <v/>
      </c>
      <c r="BF107" s="251"/>
      <c r="BG107" s="249" t="str">
        <f t="shared" si="68"/>
        <v>PENDIENTE</v>
      </c>
      <c r="BH107" s="250"/>
      <c r="BI107" s="250" t="str">
        <f t="shared" si="69"/>
        <v>ABIERTO</v>
      </c>
      <c r="BJ107" s="250" t="s">
        <v>1137</v>
      </c>
    </row>
    <row r="108" spans="1:62" ht="35.1" customHeight="1" x14ac:dyDescent="0.2">
      <c r="A108" s="144"/>
      <c r="B108" s="144"/>
      <c r="C108" s="145" t="s">
        <v>81</v>
      </c>
      <c r="D108" s="144"/>
      <c r="E108" s="509"/>
      <c r="F108" s="144"/>
      <c r="G108" s="146">
        <v>9</v>
      </c>
      <c r="H108" s="147" t="s">
        <v>344</v>
      </c>
      <c r="I108" s="148" t="s">
        <v>358</v>
      </c>
      <c r="J108" s="144"/>
      <c r="K108" s="148" t="s">
        <v>359</v>
      </c>
      <c r="L108" s="148"/>
      <c r="M108" s="150">
        <v>1</v>
      </c>
      <c r="N108" s="144" t="s">
        <v>88</v>
      </c>
      <c r="O108" s="145" t="s">
        <v>426</v>
      </c>
      <c r="P108" s="148" t="s">
        <v>347</v>
      </c>
      <c r="Q108" s="150" t="s">
        <v>714</v>
      </c>
      <c r="R108" s="150"/>
      <c r="S108" s="150" t="s">
        <v>725</v>
      </c>
      <c r="T108" s="379">
        <v>1</v>
      </c>
      <c r="U108" s="150" t="s">
        <v>726</v>
      </c>
      <c r="V108" s="380">
        <v>44287</v>
      </c>
      <c r="W108" s="381">
        <v>44362</v>
      </c>
      <c r="X108" s="144"/>
      <c r="Y108" s="54">
        <v>44286</v>
      </c>
      <c r="Z108" s="383" t="s">
        <v>730</v>
      </c>
      <c r="AA108" s="63"/>
      <c r="AB108" s="257" t="str">
        <f t="shared" si="83"/>
        <v/>
      </c>
      <c r="AC108" s="382" t="str">
        <f t="shared" si="75"/>
        <v/>
      </c>
      <c r="AD108" s="248" t="str">
        <f t="shared" si="76"/>
        <v/>
      </c>
      <c r="AE108" s="229" t="s">
        <v>707</v>
      </c>
      <c r="AF108" s="230"/>
      <c r="AG108" s="249" t="str">
        <f t="shared" si="77"/>
        <v>PENDIENTE</v>
      </c>
      <c r="AH108" s="208">
        <v>44377</v>
      </c>
      <c r="AI108" s="464" t="s">
        <v>942</v>
      </c>
      <c r="AJ108" s="303">
        <v>1</v>
      </c>
      <c r="AK108" s="370">
        <f t="shared" si="84"/>
        <v>1</v>
      </c>
      <c r="AL108" s="57">
        <f t="shared" si="85"/>
        <v>1</v>
      </c>
      <c r="AM108" s="371" t="str">
        <f t="shared" si="86"/>
        <v>OK</v>
      </c>
      <c r="AN108" s="468" t="s">
        <v>943</v>
      </c>
      <c r="AO108" s="303" t="s">
        <v>927</v>
      </c>
      <c r="AP108" s="405" t="str">
        <f t="shared" ref="AP108" si="87">IF(AL108=100%,IF(AL108&gt;25%,"CUMPLIDA","PENDIENTE"),IF(AL108&lt;50%,"INCUMPLIDA","PENDIENTE"))</f>
        <v>CUMPLIDA</v>
      </c>
      <c r="AQ108" s="254"/>
      <c r="AR108" s="225"/>
      <c r="AS108" s="224"/>
      <c r="AT108" s="224"/>
      <c r="AU108" s="224"/>
      <c r="AV108" s="224"/>
      <c r="AW108" s="226"/>
      <c r="AX108" s="224"/>
      <c r="AY108" s="224"/>
      <c r="AZ108" s="254"/>
      <c r="BA108" s="252"/>
      <c r="BB108" s="224"/>
      <c r="BC108" s="255" t="str">
        <f t="shared" si="65"/>
        <v/>
      </c>
      <c r="BD108" s="256" t="str">
        <f t="shared" si="66"/>
        <v/>
      </c>
      <c r="BE108" s="248" t="str">
        <f t="shared" si="67"/>
        <v/>
      </c>
      <c r="BF108" s="251"/>
      <c r="BG108" s="249" t="str">
        <f t="shared" si="68"/>
        <v>PENDIENTE</v>
      </c>
      <c r="BH108" s="250"/>
      <c r="BI108" s="250" t="str">
        <f t="shared" si="69"/>
        <v>ABIERTO</v>
      </c>
      <c r="BJ108" s="250" t="s">
        <v>1137</v>
      </c>
    </row>
    <row r="109" spans="1:62" ht="35.1" customHeight="1" x14ac:dyDescent="0.2">
      <c r="A109" s="144"/>
      <c r="B109" s="144"/>
      <c r="C109" s="145" t="s">
        <v>81</v>
      </c>
      <c r="D109" s="144"/>
      <c r="E109" s="509"/>
      <c r="F109" s="144"/>
      <c r="G109" s="146">
        <v>10</v>
      </c>
      <c r="H109" s="147" t="s">
        <v>344</v>
      </c>
      <c r="I109" s="148" t="s">
        <v>360</v>
      </c>
      <c r="J109" s="144"/>
      <c r="K109" s="148" t="s">
        <v>712</v>
      </c>
      <c r="L109" s="148"/>
      <c r="M109" s="150">
        <v>2</v>
      </c>
      <c r="N109" s="144" t="s">
        <v>88</v>
      </c>
      <c r="O109" s="145" t="s">
        <v>426</v>
      </c>
      <c r="P109" s="148" t="s">
        <v>347</v>
      </c>
      <c r="Q109" s="150" t="s">
        <v>714</v>
      </c>
      <c r="R109" s="150"/>
      <c r="S109" s="150" t="s">
        <v>727</v>
      </c>
      <c r="T109" s="379">
        <v>1</v>
      </c>
      <c r="U109" s="150" t="s">
        <v>728</v>
      </c>
      <c r="V109" s="380">
        <v>44348</v>
      </c>
      <c r="W109" s="380">
        <v>44438</v>
      </c>
      <c r="X109" s="144"/>
      <c r="Y109" s="54">
        <v>44286</v>
      </c>
      <c r="Z109" s="383" t="s">
        <v>732</v>
      </c>
      <c r="AA109" s="63"/>
      <c r="AB109" s="257" t="str">
        <f t="shared" si="83"/>
        <v/>
      </c>
      <c r="AC109" s="382" t="str">
        <f t="shared" si="75"/>
        <v/>
      </c>
      <c r="AD109" s="248" t="str">
        <f t="shared" si="76"/>
        <v/>
      </c>
      <c r="AE109" s="229" t="s">
        <v>707</v>
      </c>
      <c r="AF109" s="230"/>
      <c r="AG109" s="249" t="str">
        <f t="shared" si="77"/>
        <v>PENDIENTE</v>
      </c>
      <c r="AH109" s="208">
        <v>44377</v>
      </c>
      <c r="AI109" s="464" t="s">
        <v>944</v>
      </c>
      <c r="AJ109" s="303">
        <v>0.02</v>
      </c>
      <c r="AK109" s="370">
        <f t="shared" si="84"/>
        <v>0.01</v>
      </c>
      <c r="AL109" s="57">
        <f t="shared" si="85"/>
        <v>0.01</v>
      </c>
      <c r="AM109" s="371" t="str">
        <f t="shared" si="86"/>
        <v>ALERTA</v>
      </c>
      <c r="AN109" s="466" t="s">
        <v>945</v>
      </c>
      <c r="AO109" s="303" t="s">
        <v>927</v>
      </c>
      <c r="AP109" s="405" t="str">
        <f>IF(AL109=100%,IF(AL109&gt;25%,"CUMPLIDA","PENDIENTE"),IF(AL109&lt;50%,"ATENCIÓN","PENDIENTE"))</f>
        <v>ATENCIÓN</v>
      </c>
      <c r="AQ109" s="254">
        <v>44469</v>
      </c>
      <c r="AR109" s="252" t="s">
        <v>1135</v>
      </c>
      <c r="AS109" s="303">
        <v>1</v>
      </c>
      <c r="AT109" s="212">
        <f t="shared" ref="AT109" si="88">(IF(AS109="","",IF(OR($M109=0,$M109="",AQ109=""),"",AS109/$M109)))</f>
        <v>0.5</v>
      </c>
      <c r="AU109" s="213">
        <f t="shared" ref="AU109" si="89">(IF(OR($T109="",AT109=""),"",IF(OR($T109=0,AT109=0),0,IF((AT109*100%)/$T109&gt;100%,100%,(AT109*100%)/$T109))))</f>
        <v>0.5</v>
      </c>
      <c r="AV109" s="248" t="str">
        <f t="shared" ref="AV109" si="90">IF(AS109="","",IF(AU109&lt;100%, IF(AU109&lt;75%, "ALERTA","EN TERMINO"), IF(AU109=100%, "OK", "EN TERMINO")))</f>
        <v>ALERTA</v>
      </c>
      <c r="AW109" s="505" t="s">
        <v>1136</v>
      </c>
      <c r="AX109" s="190" t="s">
        <v>1123</v>
      </c>
      <c r="AY109" s="249" t="str">
        <f t="shared" ref="AY109" si="91">IF(AU109=100%,IF(AU109&gt;75%,"CUMPLIDA","PENDIENTE"),IF(AU109&lt;75%,"INCUMPLIDA","PENDIENTE"))</f>
        <v>INCUMPLIDA</v>
      </c>
      <c r="AZ109" s="254"/>
      <c r="BA109" s="252"/>
      <c r="BB109" s="224"/>
      <c r="BC109" s="255" t="str">
        <f t="shared" si="65"/>
        <v/>
      </c>
      <c r="BD109" s="256" t="str">
        <f t="shared" si="66"/>
        <v/>
      </c>
      <c r="BE109" s="248" t="str">
        <f t="shared" si="67"/>
        <v/>
      </c>
      <c r="BF109" s="251"/>
      <c r="BG109" s="249" t="str">
        <f t="shared" si="68"/>
        <v>PENDIENTE</v>
      </c>
      <c r="BH109" s="250"/>
      <c r="BI109" s="250" t="str">
        <f t="shared" si="69"/>
        <v>ABIERTO</v>
      </c>
      <c r="BJ109" s="250" t="str">
        <f t="shared" si="70"/>
        <v>ABIERTO</v>
      </c>
    </row>
    <row r="110" spans="1:62" ht="35.1" customHeight="1" x14ac:dyDescent="0.2">
      <c r="A110" s="144"/>
      <c r="B110" s="144"/>
      <c r="C110" s="145" t="s">
        <v>81</v>
      </c>
      <c r="D110" s="144"/>
      <c r="E110" s="509"/>
      <c r="F110" s="144"/>
      <c r="G110" s="146">
        <v>11</v>
      </c>
      <c r="H110" s="147" t="s">
        <v>344</v>
      </c>
      <c r="I110" s="148" t="s">
        <v>361</v>
      </c>
      <c r="J110" s="144"/>
      <c r="K110" s="148" t="s">
        <v>713</v>
      </c>
      <c r="L110" s="148"/>
      <c r="M110" s="150">
        <v>1</v>
      </c>
      <c r="N110" s="144" t="s">
        <v>88</v>
      </c>
      <c r="O110" s="145" t="s">
        <v>426</v>
      </c>
      <c r="P110" s="148" t="s">
        <v>347</v>
      </c>
      <c r="Q110" s="150" t="s">
        <v>714</v>
      </c>
      <c r="R110" s="150"/>
      <c r="S110" s="150" t="s">
        <v>729</v>
      </c>
      <c r="T110" s="379">
        <v>1</v>
      </c>
      <c r="U110" s="150"/>
      <c r="V110" s="380">
        <v>44317</v>
      </c>
      <c r="W110" s="381">
        <v>44377</v>
      </c>
      <c r="X110" s="144"/>
      <c r="Y110" s="54">
        <v>44286</v>
      </c>
      <c r="Z110" s="63"/>
      <c r="AA110" s="63"/>
      <c r="AB110" s="257" t="str">
        <f t="shared" si="83"/>
        <v/>
      </c>
      <c r="AC110" s="382" t="str">
        <f t="shared" si="75"/>
        <v/>
      </c>
      <c r="AD110" s="248" t="str">
        <f t="shared" si="76"/>
        <v/>
      </c>
      <c r="AE110" s="258" t="s">
        <v>565</v>
      </c>
      <c r="AF110" s="230"/>
      <c r="AG110" s="249" t="str">
        <f t="shared" si="77"/>
        <v>PENDIENTE</v>
      </c>
      <c r="AH110" s="208">
        <v>44377</v>
      </c>
      <c r="AI110" s="464" t="s">
        <v>946</v>
      </c>
      <c r="AJ110" s="303">
        <v>0.5</v>
      </c>
      <c r="AK110" s="370">
        <f t="shared" si="84"/>
        <v>0.5</v>
      </c>
      <c r="AL110" s="57">
        <f t="shared" si="85"/>
        <v>0.5</v>
      </c>
      <c r="AM110" s="371" t="str">
        <f t="shared" si="86"/>
        <v>EN TERMINO</v>
      </c>
      <c r="AN110" s="469" t="s">
        <v>947</v>
      </c>
      <c r="AO110" s="303" t="s">
        <v>927</v>
      </c>
      <c r="AP110" s="405" t="str">
        <f>IF(AL110=100%,IF(AL110&gt;100%,"CUMPLIDA","PENDIENTE"),IF(AL110&lt;100%,"INCUMPLIDA","PENDIENTE"))</f>
        <v>INCUMPLIDA</v>
      </c>
      <c r="AQ110" s="254"/>
      <c r="AR110" s="225"/>
      <c r="AS110" s="224"/>
      <c r="AT110" s="224"/>
      <c r="AU110" s="224"/>
      <c r="AV110" s="224"/>
      <c r="AW110" s="226"/>
      <c r="AX110" s="224"/>
      <c r="AY110" s="224"/>
      <c r="AZ110" s="254"/>
      <c r="BA110" s="252"/>
      <c r="BB110" s="224"/>
      <c r="BC110" s="255" t="str">
        <f t="shared" si="65"/>
        <v/>
      </c>
      <c r="BD110" s="256" t="str">
        <f t="shared" si="66"/>
        <v/>
      </c>
      <c r="BE110" s="248" t="str">
        <f t="shared" si="67"/>
        <v/>
      </c>
      <c r="BF110" s="251"/>
      <c r="BG110" s="249" t="str">
        <f t="shared" si="68"/>
        <v>PENDIENTE</v>
      </c>
      <c r="BH110" s="250"/>
      <c r="BI110" s="250" t="str">
        <f t="shared" si="69"/>
        <v>ABIERTO</v>
      </c>
      <c r="BJ110" s="250" t="s">
        <v>1137</v>
      </c>
    </row>
    <row r="111" spans="1:62" ht="35.1" customHeight="1" x14ac:dyDescent="0.2">
      <c r="A111" s="151"/>
      <c r="B111" s="151"/>
      <c r="C111" s="152" t="s">
        <v>81</v>
      </c>
      <c r="D111" s="151"/>
      <c r="E111" s="510" t="s">
        <v>362</v>
      </c>
      <c r="F111" s="151"/>
      <c r="G111" s="151">
        <v>4</v>
      </c>
      <c r="H111" s="153" t="s">
        <v>363</v>
      </c>
      <c r="I111" s="154" t="s">
        <v>364</v>
      </c>
      <c r="J111" s="151"/>
      <c r="K111" s="152" t="s">
        <v>712</v>
      </c>
      <c r="L111" s="151"/>
      <c r="M111" s="389">
        <v>12</v>
      </c>
      <c r="N111" s="152" t="s">
        <v>88</v>
      </c>
      <c r="O111" s="152" t="str">
        <f>IF(H111="","",VLOOKUP(H111,'[1]Procedimientos Publicar'!$C$6:$E$85,3,FALSE))</f>
        <v>SUB GERENCIA COMERCIAL</v>
      </c>
      <c r="P111" s="152" t="s">
        <v>365</v>
      </c>
      <c r="Q111" s="151"/>
      <c r="R111" s="151"/>
      <c r="S111" s="151"/>
      <c r="T111" s="155">
        <v>1</v>
      </c>
      <c r="U111" s="151"/>
      <c r="V111" s="151"/>
      <c r="W111" s="151"/>
      <c r="X111" s="352">
        <v>44469</v>
      </c>
      <c r="Y111" s="54">
        <v>44286</v>
      </c>
      <c r="Z111" s="384" t="s">
        <v>631</v>
      </c>
      <c r="AA111" s="369">
        <v>11</v>
      </c>
      <c r="AB111" s="385">
        <f>(IF(AA111="","",IF(OR($M111=0,$M111="",$Y111=""),"",AA111/$M111)))</f>
        <v>0.91666666666666663</v>
      </c>
      <c r="AC111" s="386">
        <f t="shared" si="75"/>
        <v>0.91666666666666663</v>
      </c>
      <c r="AD111" s="387" t="str">
        <f t="shared" si="76"/>
        <v>EN TERMINO</v>
      </c>
      <c r="AE111" s="369"/>
      <c r="AF111" s="230"/>
      <c r="AG111" s="249" t="str">
        <f t="shared" si="77"/>
        <v>PENDIENTE</v>
      </c>
      <c r="AH111" s="413">
        <v>44377</v>
      </c>
      <c r="AI111" s="224"/>
      <c r="AJ111" s="224"/>
      <c r="AK111" s="257" t="str">
        <f t="shared" ref="AK111:AK137" si="92">(IF(AJ111="","",IF(OR($M111=0,$M111="",AH111=""),"",AJ111/$M111)))</f>
        <v/>
      </c>
      <c r="AL111" s="210" t="str">
        <f t="shared" ref="AL111:AL137" si="93">(IF(OR($T111="",AK111=""),"",IF(OR($T111=0,AK111=0),0,IF((AK111*100%)/$T111&gt;100%,100%,(AK111*100%)/$T111))))</f>
        <v/>
      </c>
      <c r="AM111" s="248" t="str">
        <f t="shared" ref="AM111:AM137" si="94">IF(AJ111="","",IF(AL111&lt;100%, IF(AL111&lt;50%, "ALERTA","EN TERMINO"), IF(AL111=100%, "OK", "EN TERMINO")))</f>
        <v/>
      </c>
      <c r="AN111" s="414" t="s">
        <v>816</v>
      </c>
      <c r="AO111" s="224" t="s">
        <v>826</v>
      </c>
      <c r="AP111" s="249" t="str">
        <f t="shared" si="64"/>
        <v>PENDIENTE</v>
      </c>
      <c r="AQ111" s="578">
        <v>44469</v>
      </c>
      <c r="AR111" s="581" t="s">
        <v>1138</v>
      </c>
      <c r="AS111" s="579">
        <v>11</v>
      </c>
      <c r="AT111" s="594">
        <f t="shared" ref="AT111:AT116" si="95">(IF(AS111="","",IF(OR($M111=0,$M111="",AQ111=""),"",AS111/$M111)))</f>
        <v>0.91666666666666663</v>
      </c>
      <c r="AU111" s="595">
        <f t="shared" ref="AU111:AU116" si="96">(IF(OR($T111="",AT111=""),"",IF(OR($T111=0,AT111=0),0,IF((AT111*100%)/$T111&gt;100%,100%,(AT111*100%)/$T111))))</f>
        <v>0.91666666666666663</v>
      </c>
      <c r="AV111" s="580" t="str">
        <f t="shared" ref="AV111:AV116" si="97">IF(AS111="","",IF(AU111&lt;100%, IF(AU111&lt;50%, "ALERTA","EN TERMINO"), IF(AU111=100%, "OK", "EN TERMINO")))</f>
        <v>EN TERMINO</v>
      </c>
      <c r="AW111" s="596" t="s">
        <v>1139</v>
      </c>
      <c r="AX111" s="579" t="s">
        <v>1140</v>
      </c>
      <c r="AY111" s="582" t="str">
        <f t="shared" ref="AY111" si="98">IF(AU111=100%,IF(AU111&gt;50%,"CUMPLIDA","PENDIENTE"),IF(AU111&lt;50%,"INCUMPLIDA","PENDIENTE"))</f>
        <v>PENDIENTE</v>
      </c>
      <c r="AZ111" s="254"/>
      <c r="BA111" s="252"/>
      <c r="BB111" s="224"/>
      <c r="BC111" s="255" t="str">
        <f t="shared" si="65"/>
        <v/>
      </c>
      <c r="BD111" s="256" t="str">
        <f t="shared" si="66"/>
        <v/>
      </c>
      <c r="BE111" s="248" t="str">
        <f t="shared" si="67"/>
        <v/>
      </c>
      <c r="BF111" s="251"/>
      <c r="BG111" s="249" t="str">
        <f t="shared" si="68"/>
        <v>PENDIENTE</v>
      </c>
      <c r="BH111" s="250"/>
      <c r="BI111" s="250" t="str">
        <f t="shared" si="69"/>
        <v>ABIERTO</v>
      </c>
      <c r="BJ111" s="250" t="str">
        <f>IF(AY111="CUMPLIDA","CERRADO","ABIERTO")</f>
        <v>ABIERTO</v>
      </c>
    </row>
    <row r="112" spans="1:62" ht="35.1" customHeight="1" x14ac:dyDescent="0.2">
      <c r="A112" s="151"/>
      <c r="B112" s="151"/>
      <c r="C112" s="152" t="s">
        <v>81</v>
      </c>
      <c r="D112" s="151"/>
      <c r="E112" s="510"/>
      <c r="F112" s="151"/>
      <c r="G112" s="151">
        <v>5</v>
      </c>
      <c r="H112" s="153" t="s">
        <v>363</v>
      </c>
      <c r="I112" s="156" t="s">
        <v>366</v>
      </c>
      <c r="J112" s="151"/>
      <c r="K112" s="152" t="s">
        <v>713</v>
      </c>
      <c r="L112" s="151"/>
      <c r="M112" s="389">
        <v>12</v>
      </c>
      <c r="N112" s="152" t="s">
        <v>88</v>
      </c>
      <c r="O112" s="152" t="str">
        <f>IF(H112="","",VLOOKUP(H112,'[1]Procedimientos Publicar'!$C$6:$E$85,3,FALSE))</f>
        <v>SUB GERENCIA COMERCIAL</v>
      </c>
      <c r="P112" s="152" t="s">
        <v>365</v>
      </c>
      <c r="Q112" s="151"/>
      <c r="R112" s="151"/>
      <c r="S112" s="151"/>
      <c r="T112" s="155">
        <v>1</v>
      </c>
      <c r="U112" s="151"/>
      <c r="V112" s="151"/>
      <c r="W112" s="151"/>
      <c r="X112" s="352">
        <v>44469</v>
      </c>
      <c r="Y112" s="54">
        <v>44286</v>
      </c>
      <c r="Z112" s="384" t="s">
        <v>631</v>
      </c>
      <c r="AA112" s="369">
        <v>10</v>
      </c>
      <c r="AB112" s="385">
        <f t="shared" si="83"/>
        <v>0.83333333333333337</v>
      </c>
      <c r="AC112" s="386">
        <f t="shared" si="75"/>
        <v>0.83333333333333337</v>
      </c>
      <c r="AD112" s="387" t="str">
        <f t="shared" si="76"/>
        <v>EN TERMINO</v>
      </c>
      <c r="AE112" s="388" t="s">
        <v>632</v>
      </c>
      <c r="AF112" s="230"/>
      <c r="AG112" s="249" t="str">
        <f t="shared" si="77"/>
        <v>PENDIENTE</v>
      </c>
      <c r="AH112" s="413">
        <v>44377</v>
      </c>
      <c r="AI112" s="224"/>
      <c r="AJ112" s="224"/>
      <c r="AK112" s="257" t="str">
        <f t="shared" si="92"/>
        <v/>
      </c>
      <c r="AL112" s="210" t="str">
        <f t="shared" si="93"/>
        <v/>
      </c>
      <c r="AM112" s="248" t="str">
        <f t="shared" si="94"/>
        <v/>
      </c>
      <c r="AN112" s="414" t="s">
        <v>816</v>
      </c>
      <c r="AO112" s="224" t="s">
        <v>826</v>
      </c>
      <c r="AP112" s="249" t="str">
        <f t="shared" si="64"/>
        <v>PENDIENTE</v>
      </c>
      <c r="AQ112" s="578">
        <v>44469</v>
      </c>
      <c r="AR112" s="581" t="s">
        <v>367</v>
      </c>
      <c r="AS112" s="579">
        <v>12</v>
      </c>
      <c r="AT112" s="594">
        <f t="shared" si="95"/>
        <v>1</v>
      </c>
      <c r="AU112" s="595">
        <f t="shared" si="96"/>
        <v>1</v>
      </c>
      <c r="AV112" s="580" t="str">
        <f t="shared" si="97"/>
        <v>OK</v>
      </c>
      <c r="AW112" s="596" t="s">
        <v>1141</v>
      </c>
      <c r="AX112" s="579" t="s">
        <v>1140</v>
      </c>
      <c r="AY112" s="582" t="s">
        <v>1142</v>
      </c>
      <c r="AZ112" s="254"/>
      <c r="BA112" s="252"/>
      <c r="BB112" s="224"/>
      <c r="BC112" s="255" t="str">
        <f t="shared" si="65"/>
        <v/>
      </c>
      <c r="BD112" s="256" t="str">
        <f t="shared" si="66"/>
        <v/>
      </c>
      <c r="BE112" s="248" t="str">
        <f t="shared" si="67"/>
        <v/>
      </c>
      <c r="BF112" s="251"/>
      <c r="BG112" s="249" t="str">
        <f t="shared" si="68"/>
        <v>PENDIENTE</v>
      </c>
      <c r="BH112" s="250"/>
      <c r="BI112" s="250" t="str">
        <f t="shared" si="69"/>
        <v>ABIERTO</v>
      </c>
      <c r="BJ112" s="250" t="str">
        <f t="shared" ref="BJ112:BJ116" si="99">IF(AY112="CUMPLIDA","CERRADO","ABIERTO")</f>
        <v>CERRADO</v>
      </c>
    </row>
    <row r="113" spans="1:62" ht="35.1" customHeight="1" x14ac:dyDescent="0.2">
      <c r="A113" s="151"/>
      <c r="B113" s="151"/>
      <c r="C113" s="152" t="s">
        <v>81</v>
      </c>
      <c r="D113" s="151"/>
      <c r="E113" s="510"/>
      <c r="F113" s="151"/>
      <c r="G113" s="151">
        <v>6</v>
      </c>
      <c r="H113" s="153" t="s">
        <v>363</v>
      </c>
      <c r="I113" s="154" t="s">
        <v>368</v>
      </c>
      <c r="J113" s="151"/>
      <c r="K113" s="152" t="s">
        <v>367</v>
      </c>
      <c r="L113" s="151"/>
      <c r="M113" s="389">
        <v>12</v>
      </c>
      <c r="N113" s="152" t="s">
        <v>88</v>
      </c>
      <c r="O113" s="152" t="str">
        <f>IF(H113="","",VLOOKUP(H113,'[1]Procedimientos Publicar'!$C$6:$E$85,3,FALSE))</f>
        <v>SUB GERENCIA COMERCIAL</v>
      </c>
      <c r="P113" s="152" t="s">
        <v>365</v>
      </c>
      <c r="Q113" s="151"/>
      <c r="R113" s="151"/>
      <c r="S113" s="151"/>
      <c r="T113" s="155">
        <v>1</v>
      </c>
      <c r="U113" s="151"/>
      <c r="V113" s="151"/>
      <c r="W113" s="151"/>
      <c r="X113" s="352">
        <v>44469</v>
      </c>
      <c r="Y113" s="54">
        <v>44286</v>
      </c>
      <c r="Z113" s="384" t="s">
        <v>631</v>
      </c>
      <c r="AA113" s="369">
        <v>10</v>
      </c>
      <c r="AB113" s="385">
        <f t="shared" si="83"/>
        <v>0.83333333333333337</v>
      </c>
      <c r="AC113" s="386">
        <f t="shared" si="75"/>
        <v>0.83333333333333337</v>
      </c>
      <c r="AD113" s="387" t="str">
        <f t="shared" si="76"/>
        <v>EN TERMINO</v>
      </c>
      <c r="AE113" s="388" t="s">
        <v>632</v>
      </c>
      <c r="AF113" s="230"/>
      <c r="AG113" s="249" t="str">
        <f t="shared" si="77"/>
        <v>PENDIENTE</v>
      </c>
      <c r="AH113" s="413">
        <v>44377</v>
      </c>
      <c r="AI113" s="224"/>
      <c r="AJ113" s="224"/>
      <c r="AK113" s="257" t="str">
        <f t="shared" si="92"/>
        <v/>
      </c>
      <c r="AL113" s="210" t="str">
        <f t="shared" si="93"/>
        <v/>
      </c>
      <c r="AM113" s="248" t="str">
        <f t="shared" si="94"/>
        <v/>
      </c>
      <c r="AN113" s="414" t="s">
        <v>816</v>
      </c>
      <c r="AO113" s="224" t="s">
        <v>826</v>
      </c>
      <c r="AP113" s="249" t="str">
        <f t="shared" si="64"/>
        <v>PENDIENTE</v>
      </c>
      <c r="AQ113" s="578">
        <v>44469</v>
      </c>
      <c r="AR113" s="581" t="s">
        <v>1138</v>
      </c>
      <c r="AS113" s="579">
        <v>12</v>
      </c>
      <c r="AT113" s="594">
        <f t="shared" si="95"/>
        <v>1</v>
      </c>
      <c r="AU113" s="595">
        <f t="shared" si="96"/>
        <v>1</v>
      </c>
      <c r="AV113" s="580" t="str">
        <f t="shared" si="97"/>
        <v>OK</v>
      </c>
      <c r="AW113" s="596" t="s">
        <v>1143</v>
      </c>
      <c r="AX113" s="579" t="s">
        <v>1140</v>
      </c>
      <c r="AY113" s="582" t="str">
        <f t="shared" ref="AY113:AY116" si="100">IF(AU113=100%,IF(AU113&gt;50%,"CUMPLIDA","PENDIENTE"),IF(AU113&lt;50%,"INCUMPLIDA","PENDIENTE"))</f>
        <v>CUMPLIDA</v>
      </c>
      <c r="AZ113" s="254"/>
      <c r="BA113" s="252"/>
      <c r="BB113" s="224"/>
      <c r="BC113" s="255" t="str">
        <f t="shared" si="65"/>
        <v/>
      </c>
      <c r="BD113" s="256" t="str">
        <f t="shared" si="66"/>
        <v/>
      </c>
      <c r="BE113" s="248" t="str">
        <f t="shared" si="67"/>
        <v/>
      </c>
      <c r="BF113" s="251"/>
      <c r="BG113" s="249" t="str">
        <f t="shared" si="68"/>
        <v>PENDIENTE</v>
      </c>
      <c r="BH113" s="250"/>
      <c r="BI113" s="250" t="str">
        <f t="shared" si="69"/>
        <v>ABIERTO</v>
      </c>
      <c r="BJ113" s="250" t="str">
        <f t="shared" si="99"/>
        <v>CERRADO</v>
      </c>
    </row>
    <row r="114" spans="1:62" ht="35.1" customHeight="1" x14ac:dyDescent="0.2">
      <c r="A114" s="151"/>
      <c r="B114" s="151"/>
      <c r="C114" s="152" t="s">
        <v>81</v>
      </c>
      <c r="D114" s="151"/>
      <c r="E114" s="510"/>
      <c r="F114" s="151"/>
      <c r="G114" s="151">
        <v>7</v>
      </c>
      <c r="H114" s="153" t="s">
        <v>363</v>
      </c>
      <c r="I114" s="156" t="s">
        <v>369</v>
      </c>
      <c r="J114" s="151"/>
      <c r="K114" s="152" t="s">
        <v>370</v>
      </c>
      <c r="L114" s="151"/>
      <c r="M114" s="389">
        <v>12</v>
      </c>
      <c r="N114" s="152" t="s">
        <v>88</v>
      </c>
      <c r="O114" s="152" t="str">
        <f>IF(H114="","",VLOOKUP(H114,'[1]Procedimientos Publicar'!$C$6:$E$85,3,FALSE))</f>
        <v>SUB GERENCIA COMERCIAL</v>
      </c>
      <c r="P114" s="152" t="s">
        <v>365</v>
      </c>
      <c r="Q114" s="151"/>
      <c r="R114" s="151"/>
      <c r="S114" s="151"/>
      <c r="T114" s="155">
        <v>1</v>
      </c>
      <c r="U114" s="151"/>
      <c r="V114" s="151"/>
      <c r="W114" s="151"/>
      <c r="X114" s="352">
        <v>44469</v>
      </c>
      <c r="Y114" s="54">
        <v>44286</v>
      </c>
      <c r="Z114" s="384" t="s">
        <v>631</v>
      </c>
      <c r="AA114" s="369">
        <v>11</v>
      </c>
      <c r="AB114" s="385">
        <f t="shared" si="83"/>
        <v>0.91666666666666663</v>
      </c>
      <c r="AC114" s="386">
        <f t="shared" si="75"/>
        <v>0.91666666666666663</v>
      </c>
      <c r="AD114" s="387" t="str">
        <f t="shared" si="76"/>
        <v>EN TERMINO</v>
      </c>
      <c r="AE114" s="388" t="s">
        <v>633</v>
      </c>
      <c r="AF114" s="230"/>
      <c r="AG114" s="249" t="str">
        <f t="shared" si="77"/>
        <v>PENDIENTE</v>
      </c>
      <c r="AH114" s="413">
        <v>44377</v>
      </c>
      <c r="AI114" s="224"/>
      <c r="AJ114" s="224"/>
      <c r="AK114" s="257" t="str">
        <f t="shared" si="92"/>
        <v/>
      </c>
      <c r="AL114" s="210" t="str">
        <f t="shared" si="93"/>
        <v/>
      </c>
      <c r="AM114" s="248" t="str">
        <f t="shared" si="94"/>
        <v/>
      </c>
      <c r="AN114" s="414" t="s">
        <v>816</v>
      </c>
      <c r="AO114" s="224" t="s">
        <v>826</v>
      </c>
      <c r="AP114" s="249" t="str">
        <f t="shared" si="64"/>
        <v>PENDIENTE</v>
      </c>
      <c r="AQ114" s="578">
        <v>44469</v>
      </c>
      <c r="AR114" s="581" t="s">
        <v>1138</v>
      </c>
      <c r="AS114" s="579">
        <v>12</v>
      </c>
      <c r="AT114" s="594">
        <f t="shared" si="95"/>
        <v>1</v>
      </c>
      <c r="AU114" s="595">
        <f t="shared" si="96"/>
        <v>1</v>
      </c>
      <c r="AV114" s="580" t="str">
        <f t="shared" si="97"/>
        <v>OK</v>
      </c>
      <c r="AW114" s="596" t="s">
        <v>1144</v>
      </c>
      <c r="AX114" s="579" t="s">
        <v>1140</v>
      </c>
      <c r="AY114" s="582" t="str">
        <f t="shared" si="100"/>
        <v>CUMPLIDA</v>
      </c>
      <c r="AZ114" s="254"/>
      <c r="BA114" s="252"/>
      <c r="BB114" s="224"/>
      <c r="BC114" s="255" t="str">
        <f t="shared" si="65"/>
        <v/>
      </c>
      <c r="BD114" s="256" t="str">
        <f t="shared" si="66"/>
        <v/>
      </c>
      <c r="BE114" s="248" t="str">
        <f t="shared" si="67"/>
        <v/>
      </c>
      <c r="BF114" s="251"/>
      <c r="BG114" s="249" t="str">
        <f t="shared" si="68"/>
        <v>PENDIENTE</v>
      </c>
      <c r="BH114" s="250"/>
      <c r="BI114" s="250" t="str">
        <f t="shared" si="69"/>
        <v>ABIERTO</v>
      </c>
      <c r="BJ114" s="250" t="str">
        <f t="shared" si="99"/>
        <v>CERRADO</v>
      </c>
    </row>
    <row r="115" spans="1:62" ht="35.1" customHeight="1" x14ac:dyDescent="0.2">
      <c r="A115" s="151"/>
      <c r="B115" s="151"/>
      <c r="C115" s="152" t="s">
        <v>81</v>
      </c>
      <c r="D115" s="151"/>
      <c r="E115" s="510"/>
      <c r="F115" s="151"/>
      <c r="G115" s="151">
        <v>8</v>
      </c>
      <c r="H115" s="153" t="s">
        <v>363</v>
      </c>
      <c r="I115" s="154" t="s">
        <v>371</v>
      </c>
      <c r="J115" s="151"/>
      <c r="K115" s="152" t="s">
        <v>372</v>
      </c>
      <c r="L115" s="151"/>
      <c r="M115" s="389">
        <v>12</v>
      </c>
      <c r="N115" s="152" t="s">
        <v>88</v>
      </c>
      <c r="O115" s="152" t="str">
        <f>IF(H115="","",VLOOKUP(H115,'[1]Procedimientos Publicar'!$C$6:$E$85,3,FALSE))</f>
        <v>SUB GERENCIA COMERCIAL</v>
      </c>
      <c r="P115" s="152" t="s">
        <v>365</v>
      </c>
      <c r="Q115" s="151"/>
      <c r="R115" s="151"/>
      <c r="S115" s="151"/>
      <c r="T115" s="155">
        <v>1</v>
      </c>
      <c r="U115" s="151"/>
      <c r="V115" s="151"/>
      <c r="W115" s="151"/>
      <c r="X115" s="352">
        <v>44469</v>
      </c>
      <c r="Y115" s="54">
        <v>44286</v>
      </c>
      <c r="Z115" s="384" t="s">
        <v>631</v>
      </c>
      <c r="AA115" s="369">
        <v>11</v>
      </c>
      <c r="AB115" s="385">
        <f t="shared" si="83"/>
        <v>0.91666666666666663</v>
      </c>
      <c r="AC115" s="386">
        <f t="shared" si="75"/>
        <v>0.91666666666666663</v>
      </c>
      <c r="AD115" s="387" t="str">
        <f t="shared" si="76"/>
        <v>EN TERMINO</v>
      </c>
      <c r="AE115" s="388" t="s">
        <v>634</v>
      </c>
      <c r="AF115" s="230"/>
      <c r="AG115" s="249" t="str">
        <f t="shared" si="77"/>
        <v>PENDIENTE</v>
      </c>
      <c r="AH115" s="413">
        <v>44377</v>
      </c>
      <c r="AI115" s="224"/>
      <c r="AJ115" s="224"/>
      <c r="AK115" s="257" t="str">
        <f t="shared" si="92"/>
        <v/>
      </c>
      <c r="AL115" s="210" t="str">
        <f t="shared" si="93"/>
        <v/>
      </c>
      <c r="AM115" s="248" t="str">
        <f t="shared" si="94"/>
        <v/>
      </c>
      <c r="AN115" s="414" t="s">
        <v>816</v>
      </c>
      <c r="AO115" s="224" t="s">
        <v>826</v>
      </c>
      <c r="AP115" s="249" t="str">
        <f t="shared" si="64"/>
        <v>PENDIENTE</v>
      </c>
      <c r="AQ115" s="578">
        <v>44469</v>
      </c>
      <c r="AR115" s="581" t="s">
        <v>1138</v>
      </c>
      <c r="AS115" s="579">
        <v>11</v>
      </c>
      <c r="AT115" s="594">
        <f t="shared" si="95"/>
        <v>0.91666666666666663</v>
      </c>
      <c r="AU115" s="595">
        <f>(IF(OR($T115="",AT115=""),"",IF(OR($T115=0,AT115=0),0,IF((AT115*100%)/$T115&gt;100%,100%,(AT115*100%)/$T115))))</f>
        <v>0.91666666666666663</v>
      </c>
      <c r="AV115" s="580" t="str">
        <f t="shared" si="97"/>
        <v>EN TERMINO</v>
      </c>
      <c r="AW115" s="596" t="s">
        <v>1145</v>
      </c>
      <c r="AX115" s="579" t="s">
        <v>1140</v>
      </c>
      <c r="AY115" s="582" t="str">
        <f t="shared" si="100"/>
        <v>PENDIENTE</v>
      </c>
      <c r="AZ115" s="254"/>
      <c r="BA115" s="252"/>
      <c r="BB115" s="224"/>
      <c r="BC115" s="255" t="str">
        <f t="shared" si="65"/>
        <v/>
      </c>
      <c r="BD115" s="256" t="str">
        <f t="shared" si="66"/>
        <v/>
      </c>
      <c r="BE115" s="248" t="str">
        <f t="shared" si="67"/>
        <v/>
      </c>
      <c r="BF115" s="251"/>
      <c r="BG115" s="249" t="str">
        <f t="shared" si="68"/>
        <v>PENDIENTE</v>
      </c>
      <c r="BH115" s="250"/>
      <c r="BI115" s="250" t="str">
        <f t="shared" si="69"/>
        <v>ABIERTO</v>
      </c>
      <c r="BJ115" s="250" t="str">
        <f t="shared" si="99"/>
        <v>ABIERTO</v>
      </c>
    </row>
    <row r="116" spans="1:62" ht="35.1" customHeight="1" x14ac:dyDescent="0.2">
      <c r="A116" s="151"/>
      <c r="B116" s="151"/>
      <c r="C116" s="152" t="s">
        <v>81</v>
      </c>
      <c r="D116" s="151"/>
      <c r="E116" s="510"/>
      <c r="F116" s="151"/>
      <c r="G116" s="151">
        <v>9</v>
      </c>
      <c r="H116" s="153" t="s">
        <v>363</v>
      </c>
      <c r="I116" s="154" t="s">
        <v>373</v>
      </c>
      <c r="J116" s="151"/>
      <c r="K116" s="152" t="s">
        <v>370</v>
      </c>
      <c r="L116" s="151"/>
      <c r="M116" s="389">
        <v>1</v>
      </c>
      <c r="N116" s="152" t="s">
        <v>88</v>
      </c>
      <c r="O116" s="152" t="str">
        <f>IF(H116="","",VLOOKUP(H116,'[1]Procedimientos Publicar'!$C$6:$E$85,3,FALSE))</f>
        <v>SUB GERENCIA COMERCIAL</v>
      </c>
      <c r="P116" s="152" t="s">
        <v>365</v>
      </c>
      <c r="Q116" s="151"/>
      <c r="R116" s="151"/>
      <c r="S116" s="151"/>
      <c r="T116" s="155">
        <v>1</v>
      </c>
      <c r="U116" s="151"/>
      <c r="V116" s="151"/>
      <c r="W116" s="151"/>
      <c r="X116" s="352">
        <v>44469</v>
      </c>
      <c r="Y116" s="54">
        <v>44286</v>
      </c>
      <c r="Z116" s="384" t="s">
        <v>631</v>
      </c>
      <c r="AA116" s="369">
        <v>0.5</v>
      </c>
      <c r="AB116" s="385">
        <f t="shared" si="83"/>
        <v>0.5</v>
      </c>
      <c r="AC116" s="386">
        <f t="shared" si="75"/>
        <v>0.5</v>
      </c>
      <c r="AD116" s="387" t="str">
        <f t="shared" si="76"/>
        <v>EN TERMINO</v>
      </c>
      <c r="AE116" s="388" t="s">
        <v>635</v>
      </c>
      <c r="AF116" s="230"/>
      <c r="AG116" s="249" t="str">
        <f t="shared" si="77"/>
        <v>PENDIENTE</v>
      </c>
      <c r="AH116" s="413">
        <v>44377</v>
      </c>
      <c r="AI116" s="224"/>
      <c r="AJ116" s="224"/>
      <c r="AK116" s="257" t="str">
        <f t="shared" si="92"/>
        <v/>
      </c>
      <c r="AL116" s="210" t="str">
        <f t="shared" si="93"/>
        <v/>
      </c>
      <c r="AM116" s="248" t="str">
        <f t="shared" si="94"/>
        <v/>
      </c>
      <c r="AN116" s="414" t="s">
        <v>816</v>
      </c>
      <c r="AO116" s="224" t="s">
        <v>826</v>
      </c>
      <c r="AP116" s="249" t="str">
        <f t="shared" si="64"/>
        <v>PENDIENTE</v>
      </c>
      <c r="AQ116" s="578">
        <v>44469</v>
      </c>
      <c r="AR116" s="581" t="s">
        <v>1138</v>
      </c>
      <c r="AS116" s="579">
        <v>12</v>
      </c>
      <c r="AT116" s="594">
        <f t="shared" si="95"/>
        <v>12</v>
      </c>
      <c r="AU116" s="595">
        <f t="shared" si="96"/>
        <v>1</v>
      </c>
      <c r="AV116" s="580" t="str">
        <f t="shared" si="97"/>
        <v>OK</v>
      </c>
      <c r="AW116" s="596" t="s">
        <v>1146</v>
      </c>
      <c r="AX116" s="579" t="s">
        <v>1140</v>
      </c>
      <c r="AY116" s="582" t="str">
        <f t="shared" si="100"/>
        <v>CUMPLIDA</v>
      </c>
      <c r="AZ116" s="254"/>
      <c r="BA116" s="252"/>
      <c r="BB116" s="224"/>
      <c r="BC116" s="255" t="str">
        <f t="shared" si="65"/>
        <v/>
      </c>
      <c r="BD116" s="256" t="str">
        <f t="shared" si="66"/>
        <v/>
      </c>
      <c r="BE116" s="248" t="str">
        <f t="shared" si="67"/>
        <v/>
      </c>
      <c r="BF116" s="251"/>
      <c r="BG116" s="249" t="str">
        <f t="shared" si="68"/>
        <v>PENDIENTE</v>
      </c>
      <c r="BH116" s="250"/>
      <c r="BI116" s="250" t="str">
        <f t="shared" si="69"/>
        <v>ABIERTO</v>
      </c>
      <c r="BJ116" s="250" t="str">
        <f t="shared" si="99"/>
        <v>CERRADO</v>
      </c>
    </row>
    <row r="117" spans="1:62" s="250" customFormat="1" ht="35.1" customHeight="1" x14ac:dyDescent="0.2">
      <c r="A117" s="267"/>
      <c r="B117" s="267"/>
      <c r="C117" s="268" t="s">
        <v>81</v>
      </c>
      <c r="D117" s="267"/>
      <c r="E117" s="517" t="s">
        <v>588</v>
      </c>
      <c r="F117" s="267"/>
      <c r="G117" s="269">
        <v>1</v>
      </c>
      <c r="H117" s="270" t="s">
        <v>363</v>
      </c>
      <c r="I117" s="271" t="s">
        <v>589</v>
      </c>
      <c r="J117" s="267"/>
      <c r="K117" s="272" t="s">
        <v>590</v>
      </c>
      <c r="L117" s="267"/>
      <c r="M117" s="351">
        <v>1</v>
      </c>
      <c r="N117" s="273" t="s">
        <v>88</v>
      </c>
      <c r="O117" s="273" t="str">
        <f>IF(H117="","",VLOOKUP(H117,'[1]Procedimientos Publicar'!$C$6:$E$85,3,FALSE))</f>
        <v>SUB GERENCIA COMERCIAL</v>
      </c>
      <c r="P117" s="273" t="s">
        <v>365</v>
      </c>
      <c r="Q117" s="267"/>
      <c r="R117" s="267"/>
      <c r="S117" s="267"/>
      <c r="T117" s="274">
        <v>1</v>
      </c>
      <c r="U117" s="267"/>
      <c r="V117" s="267"/>
      <c r="W117" s="267"/>
      <c r="X117" s="298">
        <v>44377</v>
      </c>
      <c r="Y117" s="298">
        <v>44286</v>
      </c>
      <c r="Z117" s="267"/>
      <c r="AA117" s="267"/>
      <c r="AB117" s="227" t="str">
        <f t="shared" ref="AB117:AB125" si="101">(IF(AA117="","",IF(OR($M117=0,$M117="",$Y117=""),"",AA117/$M117)))</f>
        <v/>
      </c>
      <c r="AC117" s="228" t="str">
        <f t="shared" ref="AC117:AC126" si="102">(IF(OR($T117="",AB117=""),"",IF(OR($T117=0,AB117=0),0,IF((AB117*100%)/$T117&gt;100%,100%,(AB117*100%)/$T117))))</f>
        <v/>
      </c>
      <c r="AD117" s="248" t="str">
        <f t="shared" ref="AD117:AD126" si="103">IF(AA117="","",IF(AC117&lt;100%, IF(AC117&lt;25%, "ALERTA","EN TERMINO"), IF(AC117=100%, "OK", "EN TERMINO")))</f>
        <v/>
      </c>
      <c r="AE117" s="354" t="s">
        <v>637</v>
      </c>
      <c r="AF117" s="230"/>
      <c r="AG117" s="249" t="str">
        <f t="shared" ref="AG117:AG126" si="104">IF(AC117=100%,IF(AC117&gt;0.01%,"CUMPLIDA","PENDIENTE"),IF(AC117&lt;0%,"INCUMPLIDA","PENDIENTE"))</f>
        <v>PENDIENTE</v>
      </c>
      <c r="AH117" s="413">
        <v>44377</v>
      </c>
      <c r="AI117" s="224"/>
      <c r="AJ117" s="224"/>
      <c r="AK117" s="257" t="str">
        <f t="shared" ref="AK117:AK119" si="105">(IF(AJ117="","",IF(OR($M117=0,$M117="",AH117=""),"",AJ117/$M117)))</f>
        <v/>
      </c>
      <c r="AL117" s="210" t="str">
        <f t="shared" ref="AL117:AL119" si="106">(IF(OR($T117="",AK117=""),"",IF(OR($T117=0,AK117=0),0,IF((AK117*100%)/$T117&gt;100%,100%,(AK117*100%)/$T117))))</f>
        <v/>
      </c>
      <c r="AM117" s="248" t="str">
        <f t="shared" ref="AM117:AM119" si="107">IF(AJ117="","",IF(AL117&lt;100%, IF(AL117&lt;50%, "ALERTA","EN TERMINO"), IF(AL117=100%, "OK", "EN TERMINO")))</f>
        <v/>
      </c>
      <c r="AN117" s="414" t="s">
        <v>863</v>
      </c>
      <c r="AO117" s="224" t="s">
        <v>826</v>
      </c>
      <c r="AP117" s="249" t="str">
        <f t="shared" ref="AP117:AP119" si="108">IF(AL117=100%,IF(AL117&gt;50%,"CUMPLIDA","PENDIENTE"),IF(AL117&lt;50%,"INCUMPLIDA","PENDIENTE"))</f>
        <v>PENDIENTE</v>
      </c>
      <c r="AQ117" s="254"/>
      <c r="AR117" s="225"/>
      <c r="AS117" s="224"/>
      <c r="AT117" s="224"/>
      <c r="AU117" s="224"/>
      <c r="AV117" s="224"/>
      <c r="AW117" s="226"/>
      <c r="AX117" s="224"/>
      <c r="AY117" s="224"/>
      <c r="AZ117" s="254"/>
      <c r="BA117" s="252"/>
      <c r="BB117" s="224"/>
      <c r="BC117" s="255" t="str">
        <f t="shared" ref="BC117:BC126" si="109">(IF(BB117="","",IF(OR($M117=0,$M117="",AZ117=""),"",BB117/$M117)))</f>
        <v/>
      </c>
      <c r="BD117" s="256" t="str">
        <f t="shared" ref="BD117:BD126" si="110">(IF(OR($T117="",BC117=""),"",IF(OR($T117=0,BC117=0),0,IF((BC117*100%)/$T117&gt;100%,100%,(BC117*100%)/$T117))))</f>
        <v/>
      </c>
      <c r="BE117" s="248" t="str">
        <f t="shared" ref="BE117:BE126" si="111">IF(BB117="","",IF(BD117&lt;100%, IF(BD117&lt;100%, "ALERTA","EN TERMINO"), IF(BD117=100%, "OK", "EN TERMINO")))</f>
        <v/>
      </c>
      <c r="BF117" s="265"/>
      <c r="BG117" s="249" t="str">
        <f t="shared" ref="BG117:BG126" si="112">IF(BD117=100%,IF(BD117&gt;25%,"CUMPLIDA","PENDIENTE"),IF(BD117&lt;25%,"INCUMPLIDA","PENDIENTE"))</f>
        <v>PENDIENTE</v>
      </c>
      <c r="BI117" s="250" t="str">
        <f t="shared" ref="BI117:BI126" si="113">IF(AG117="CUMPLIDA","CERRADO","ABIERTO")</f>
        <v>ABIERTO</v>
      </c>
      <c r="BJ117" s="250" t="s">
        <v>1137</v>
      </c>
    </row>
    <row r="118" spans="1:62" s="250" customFormat="1" ht="35.1" customHeight="1" x14ac:dyDescent="0.2">
      <c r="A118" s="267"/>
      <c r="B118" s="267"/>
      <c r="C118" s="268" t="s">
        <v>81</v>
      </c>
      <c r="D118" s="267"/>
      <c r="E118" s="517"/>
      <c r="F118" s="267"/>
      <c r="G118" s="269">
        <v>2</v>
      </c>
      <c r="H118" s="270" t="s">
        <v>363</v>
      </c>
      <c r="I118" s="275" t="s">
        <v>591</v>
      </c>
      <c r="J118" s="267"/>
      <c r="K118" s="272" t="s">
        <v>590</v>
      </c>
      <c r="L118" s="267"/>
      <c r="M118" s="351">
        <v>1</v>
      </c>
      <c r="N118" s="273" t="s">
        <v>88</v>
      </c>
      <c r="O118" s="273" t="str">
        <f>IF(H118="","",VLOOKUP(H118,'[1]Procedimientos Publicar'!$C$6:$E$85,3,FALSE))</f>
        <v>SUB GERENCIA COMERCIAL</v>
      </c>
      <c r="P118" s="273" t="s">
        <v>365</v>
      </c>
      <c r="Q118" s="267"/>
      <c r="R118" s="267"/>
      <c r="S118" s="267"/>
      <c r="T118" s="274">
        <v>1</v>
      </c>
      <c r="U118" s="267"/>
      <c r="V118" s="267"/>
      <c r="W118" s="267"/>
      <c r="X118" s="298">
        <v>44377</v>
      </c>
      <c r="Y118" s="298">
        <v>44286</v>
      </c>
      <c r="Z118" s="267"/>
      <c r="AA118" s="267"/>
      <c r="AB118" s="227" t="str">
        <f t="shared" si="101"/>
        <v/>
      </c>
      <c r="AC118" s="228" t="str">
        <f t="shared" si="102"/>
        <v/>
      </c>
      <c r="AD118" s="248" t="str">
        <f t="shared" si="103"/>
        <v/>
      </c>
      <c r="AE118" s="357" t="s">
        <v>638</v>
      </c>
      <c r="AF118" s="230"/>
      <c r="AG118" s="249" t="str">
        <f t="shared" si="104"/>
        <v>PENDIENTE</v>
      </c>
      <c r="AH118" s="413">
        <v>44377</v>
      </c>
      <c r="AI118" s="224"/>
      <c r="AJ118" s="224"/>
      <c r="AK118" s="257" t="str">
        <f t="shared" si="105"/>
        <v/>
      </c>
      <c r="AL118" s="210" t="str">
        <f t="shared" si="106"/>
        <v/>
      </c>
      <c r="AM118" s="248" t="str">
        <f t="shared" si="107"/>
        <v/>
      </c>
      <c r="AN118" s="414" t="s">
        <v>863</v>
      </c>
      <c r="AO118" s="224" t="s">
        <v>826</v>
      </c>
      <c r="AP118" s="249" t="str">
        <f t="shared" si="108"/>
        <v>PENDIENTE</v>
      </c>
      <c r="AQ118" s="254"/>
      <c r="AR118" s="225"/>
      <c r="AS118" s="224"/>
      <c r="AT118" s="224"/>
      <c r="AU118" s="224"/>
      <c r="AV118" s="224"/>
      <c r="AW118" s="226"/>
      <c r="AX118" s="224"/>
      <c r="AY118" s="224"/>
      <c r="AZ118" s="254"/>
      <c r="BA118" s="252"/>
      <c r="BB118" s="224"/>
      <c r="BC118" s="255" t="str">
        <f t="shared" si="109"/>
        <v/>
      </c>
      <c r="BD118" s="256" t="str">
        <f t="shared" si="110"/>
        <v/>
      </c>
      <c r="BE118" s="248" t="str">
        <f t="shared" si="111"/>
        <v/>
      </c>
      <c r="BF118" s="265"/>
      <c r="BG118" s="249" t="str">
        <f t="shared" si="112"/>
        <v>PENDIENTE</v>
      </c>
      <c r="BI118" s="250" t="str">
        <f t="shared" si="113"/>
        <v>ABIERTO</v>
      </c>
      <c r="BJ118" s="250" t="s">
        <v>1137</v>
      </c>
    </row>
    <row r="119" spans="1:62" s="250" customFormat="1" ht="35.1" customHeight="1" x14ac:dyDescent="0.2">
      <c r="A119" s="267"/>
      <c r="B119" s="267"/>
      <c r="C119" s="268" t="s">
        <v>81</v>
      </c>
      <c r="D119" s="267"/>
      <c r="E119" s="517"/>
      <c r="F119" s="267"/>
      <c r="G119" s="276">
        <v>3</v>
      </c>
      <c r="H119" s="270" t="s">
        <v>363</v>
      </c>
      <c r="I119" s="277" t="s">
        <v>592</v>
      </c>
      <c r="J119" s="267"/>
      <c r="K119" s="272" t="s">
        <v>590</v>
      </c>
      <c r="L119" s="267"/>
      <c r="M119" s="351">
        <v>1</v>
      </c>
      <c r="N119" s="273" t="s">
        <v>88</v>
      </c>
      <c r="O119" s="273" t="str">
        <f>IF(H119="","",VLOOKUP(H119,'[1]Procedimientos Publicar'!$C$6:$E$85,3,FALSE))</f>
        <v>SUB GERENCIA COMERCIAL</v>
      </c>
      <c r="P119" s="273" t="s">
        <v>365</v>
      </c>
      <c r="Q119" s="267"/>
      <c r="R119" s="267"/>
      <c r="S119" s="267"/>
      <c r="T119" s="274">
        <v>1</v>
      </c>
      <c r="U119" s="267"/>
      <c r="V119" s="267"/>
      <c r="W119" s="267"/>
      <c r="X119" s="298">
        <v>44377</v>
      </c>
      <c r="Y119" s="298">
        <v>44286</v>
      </c>
      <c r="Z119" s="267"/>
      <c r="AA119" s="267"/>
      <c r="AB119" s="227" t="str">
        <f t="shared" si="101"/>
        <v/>
      </c>
      <c r="AC119" s="228" t="str">
        <f t="shared" si="102"/>
        <v/>
      </c>
      <c r="AD119" s="248" t="str">
        <f t="shared" si="103"/>
        <v/>
      </c>
      <c r="AE119" s="357" t="s">
        <v>638</v>
      </c>
      <c r="AF119" s="230"/>
      <c r="AG119" s="249" t="str">
        <f t="shared" si="104"/>
        <v>PENDIENTE</v>
      </c>
      <c r="AH119" s="413">
        <v>44377</v>
      </c>
      <c r="AI119" s="224"/>
      <c r="AJ119" s="224"/>
      <c r="AK119" s="257" t="str">
        <f t="shared" si="105"/>
        <v/>
      </c>
      <c r="AL119" s="210" t="str">
        <f t="shared" si="106"/>
        <v/>
      </c>
      <c r="AM119" s="248" t="str">
        <f t="shared" si="107"/>
        <v/>
      </c>
      <c r="AN119" s="414" t="s">
        <v>863</v>
      </c>
      <c r="AO119" s="224" t="s">
        <v>826</v>
      </c>
      <c r="AP119" s="249" t="str">
        <f t="shared" si="108"/>
        <v>PENDIENTE</v>
      </c>
      <c r="AQ119" s="254"/>
      <c r="AR119" s="225"/>
      <c r="AS119" s="224"/>
      <c r="AT119" s="224"/>
      <c r="AU119" s="224"/>
      <c r="AV119" s="224"/>
      <c r="AW119" s="226"/>
      <c r="AX119" s="224"/>
      <c r="AY119" s="224"/>
      <c r="AZ119" s="254"/>
      <c r="BA119" s="252"/>
      <c r="BB119" s="224"/>
      <c r="BC119" s="255" t="str">
        <f t="shared" si="109"/>
        <v/>
      </c>
      <c r="BD119" s="256" t="str">
        <f t="shared" si="110"/>
        <v/>
      </c>
      <c r="BE119" s="248" t="str">
        <f t="shared" si="111"/>
        <v/>
      </c>
      <c r="BF119" s="265"/>
      <c r="BG119" s="249" t="str">
        <f t="shared" si="112"/>
        <v>PENDIENTE</v>
      </c>
      <c r="BI119" s="250" t="str">
        <f t="shared" si="113"/>
        <v>ABIERTO</v>
      </c>
      <c r="BJ119" s="250" t="s">
        <v>1137</v>
      </c>
    </row>
    <row r="120" spans="1:62" s="250" customFormat="1" ht="35.1" customHeight="1" x14ac:dyDescent="0.2">
      <c r="A120" s="278"/>
      <c r="B120" s="278"/>
      <c r="C120" s="279" t="s">
        <v>81</v>
      </c>
      <c r="D120" s="278"/>
      <c r="E120" s="518" t="s">
        <v>593</v>
      </c>
      <c r="F120" s="278"/>
      <c r="G120" s="280">
        <v>1</v>
      </c>
      <c r="H120" s="281" t="s">
        <v>594</v>
      </c>
      <c r="I120" s="282" t="s">
        <v>595</v>
      </c>
      <c r="J120" s="278"/>
      <c r="K120" s="283" t="s">
        <v>641</v>
      </c>
      <c r="L120" s="278"/>
      <c r="M120" s="348">
        <v>1</v>
      </c>
      <c r="N120" s="279" t="s">
        <v>88</v>
      </c>
      <c r="O120" s="279" t="str">
        <f>IF(H120="","",VLOOKUP(H120,'[1]Procedimientos Publicar'!$C$6:$E$85,3,FALSE))</f>
        <v>SUB GERENCIA COMERCIAL</v>
      </c>
      <c r="P120" s="279" t="s">
        <v>365</v>
      </c>
      <c r="Q120" s="278"/>
      <c r="R120" s="278"/>
      <c r="S120" s="278"/>
      <c r="T120" s="284">
        <v>1</v>
      </c>
      <c r="U120" s="278"/>
      <c r="V120" s="278"/>
      <c r="W120" s="278"/>
      <c r="X120" s="299">
        <v>44377</v>
      </c>
      <c r="Y120" s="299">
        <v>44286</v>
      </c>
      <c r="Z120" s="356" t="s">
        <v>636</v>
      </c>
      <c r="AA120" s="280">
        <v>1</v>
      </c>
      <c r="AB120" s="227">
        <f t="shared" si="101"/>
        <v>1</v>
      </c>
      <c r="AC120" s="228">
        <f t="shared" si="102"/>
        <v>1</v>
      </c>
      <c r="AD120" s="248" t="str">
        <f t="shared" si="103"/>
        <v>OK</v>
      </c>
      <c r="AE120" s="357" t="s">
        <v>642</v>
      </c>
      <c r="AF120" s="230"/>
      <c r="AG120" s="249" t="str">
        <f t="shared" si="104"/>
        <v>CUMPLIDA</v>
      </c>
      <c r="AH120" s="224"/>
      <c r="AI120" s="224"/>
      <c r="AJ120" s="224"/>
      <c r="AK120" s="257"/>
      <c r="AL120" s="210"/>
      <c r="AN120" s="436"/>
      <c r="AO120" s="436"/>
      <c r="AP120" s="415"/>
      <c r="AQ120" s="254"/>
      <c r="AR120" s="225"/>
      <c r="AS120" s="224"/>
      <c r="AT120" s="224"/>
      <c r="AU120" s="224"/>
      <c r="AV120" s="224"/>
      <c r="AW120" s="226"/>
      <c r="AX120" s="224"/>
      <c r="AY120" s="224"/>
      <c r="AZ120" s="254"/>
      <c r="BA120" s="252"/>
      <c r="BB120" s="224"/>
      <c r="BC120" s="255" t="str">
        <f t="shared" si="109"/>
        <v/>
      </c>
      <c r="BD120" s="256" t="str">
        <f t="shared" si="110"/>
        <v/>
      </c>
      <c r="BE120" s="248" t="str">
        <f t="shared" si="111"/>
        <v/>
      </c>
      <c r="BF120" s="265"/>
      <c r="BG120" s="249" t="str">
        <f t="shared" si="112"/>
        <v>PENDIENTE</v>
      </c>
      <c r="BI120" s="250" t="str">
        <f t="shared" si="113"/>
        <v>CERRADO</v>
      </c>
      <c r="BJ120" s="250" t="str">
        <f t="shared" ref="BJ117:BJ126" si="114">IF(AG120="CUMPLIDA","CERRADO","ABIERTO")</f>
        <v>CERRADO</v>
      </c>
    </row>
    <row r="121" spans="1:62" s="250" customFormat="1" ht="35.1" customHeight="1" x14ac:dyDescent="0.2">
      <c r="A121" s="278"/>
      <c r="B121" s="278"/>
      <c r="C121" s="279" t="s">
        <v>81</v>
      </c>
      <c r="D121" s="278"/>
      <c r="E121" s="518"/>
      <c r="F121" s="278"/>
      <c r="G121" s="280">
        <v>2</v>
      </c>
      <c r="H121" s="281" t="s">
        <v>594</v>
      </c>
      <c r="I121" s="282" t="s">
        <v>596</v>
      </c>
      <c r="J121" s="278"/>
      <c r="K121" s="281" t="s">
        <v>629</v>
      </c>
      <c r="L121" s="278"/>
      <c r="M121" s="348">
        <v>1</v>
      </c>
      <c r="N121" s="279" t="s">
        <v>88</v>
      </c>
      <c r="O121" s="279" t="str">
        <f>IF(H121="","",VLOOKUP(H121,'[1]Procedimientos Publicar'!$C$6:$E$85,3,FALSE))</f>
        <v>SUB GERENCIA COMERCIAL</v>
      </c>
      <c r="P121" s="279" t="s">
        <v>365</v>
      </c>
      <c r="Q121" s="278"/>
      <c r="R121" s="278"/>
      <c r="S121" s="278"/>
      <c r="T121" s="284">
        <v>1</v>
      </c>
      <c r="U121" s="278"/>
      <c r="V121" s="278"/>
      <c r="W121" s="278"/>
      <c r="X121" s="299">
        <v>44377</v>
      </c>
      <c r="Y121" s="299">
        <v>44286</v>
      </c>
      <c r="Z121" s="356" t="s">
        <v>636</v>
      </c>
      <c r="AA121" s="280">
        <v>1</v>
      </c>
      <c r="AB121" s="227">
        <f t="shared" si="101"/>
        <v>1</v>
      </c>
      <c r="AC121" s="228">
        <f t="shared" si="102"/>
        <v>1</v>
      </c>
      <c r="AD121" s="248" t="str">
        <f t="shared" si="103"/>
        <v>OK</v>
      </c>
      <c r="AE121" s="357" t="s">
        <v>639</v>
      </c>
      <c r="AF121" s="230"/>
      <c r="AG121" s="249" t="str">
        <f t="shared" si="104"/>
        <v>CUMPLIDA</v>
      </c>
      <c r="AH121" s="224"/>
      <c r="AI121" s="224"/>
      <c r="AJ121" s="224"/>
      <c r="AK121" s="257"/>
      <c r="AL121" s="210"/>
      <c r="AN121" s="436"/>
      <c r="AO121" s="436"/>
      <c r="AP121" s="415"/>
      <c r="AQ121" s="254"/>
      <c r="AR121" s="225"/>
      <c r="AS121" s="224"/>
      <c r="AT121" s="224"/>
      <c r="AU121" s="224"/>
      <c r="AV121" s="224"/>
      <c r="AW121" s="226"/>
      <c r="AX121" s="224"/>
      <c r="AY121" s="224"/>
      <c r="AZ121" s="254"/>
      <c r="BA121" s="252"/>
      <c r="BB121" s="224"/>
      <c r="BC121" s="255" t="str">
        <f t="shared" si="109"/>
        <v/>
      </c>
      <c r="BD121" s="256" t="str">
        <f t="shared" si="110"/>
        <v/>
      </c>
      <c r="BE121" s="248" t="str">
        <f t="shared" si="111"/>
        <v/>
      </c>
      <c r="BF121" s="265"/>
      <c r="BG121" s="249" t="str">
        <f t="shared" si="112"/>
        <v>PENDIENTE</v>
      </c>
      <c r="BI121" s="250" t="str">
        <f t="shared" si="113"/>
        <v>CERRADO</v>
      </c>
      <c r="BJ121" s="250" t="str">
        <f t="shared" si="114"/>
        <v>CERRADO</v>
      </c>
    </row>
    <row r="122" spans="1:62" s="250" customFormat="1" ht="35.1" customHeight="1" x14ac:dyDescent="0.2">
      <c r="A122" s="278"/>
      <c r="B122" s="278"/>
      <c r="C122" s="279" t="s">
        <v>81</v>
      </c>
      <c r="D122" s="278"/>
      <c r="E122" s="518"/>
      <c r="F122" s="278"/>
      <c r="G122" s="280">
        <v>3</v>
      </c>
      <c r="H122" s="281" t="s">
        <v>594</v>
      </c>
      <c r="I122" s="282" t="s">
        <v>597</v>
      </c>
      <c r="J122" s="278"/>
      <c r="K122" s="281" t="s">
        <v>629</v>
      </c>
      <c r="L122" s="278"/>
      <c r="M122" s="348">
        <v>1</v>
      </c>
      <c r="N122" s="279" t="s">
        <v>88</v>
      </c>
      <c r="O122" s="279" t="str">
        <f>IF(H122="","",VLOOKUP(H122,'[1]Procedimientos Publicar'!$C$6:$E$85,3,FALSE))</f>
        <v>SUB GERENCIA COMERCIAL</v>
      </c>
      <c r="P122" s="279" t="s">
        <v>365</v>
      </c>
      <c r="Q122" s="278"/>
      <c r="R122" s="278"/>
      <c r="S122" s="278"/>
      <c r="T122" s="284">
        <v>1</v>
      </c>
      <c r="U122" s="278"/>
      <c r="V122" s="278"/>
      <c r="W122" s="278"/>
      <c r="X122" s="299">
        <v>44377</v>
      </c>
      <c r="Y122" s="299">
        <v>44286</v>
      </c>
      <c r="Z122" s="356" t="s">
        <v>636</v>
      </c>
      <c r="AA122" s="280">
        <v>1</v>
      </c>
      <c r="AB122" s="227">
        <f t="shared" si="101"/>
        <v>1</v>
      </c>
      <c r="AC122" s="228">
        <f t="shared" si="102"/>
        <v>1</v>
      </c>
      <c r="AD122" s="248" t="str">
        <f t="shared" si="103"/>
        <v>OK</v>
      </c>
      <c r="AE122" s="357" t="s">
        <v>639</v>
      </c>
      <c r="AF122" s="230"/>
      <c r="AG122" s="249" t="str">
        <f t="shared" si="104"/>
        <v>CUMPLIDA</v>
      </c>
      <c r="AH122" s="224"/>
      <c r="AI122" s="224"/>
      <c r="AJ122" s="224"/>
      <c r="AK122" s="257"/>
      <c r="AL122" s="210"/>
      <c r="AN122" s="436"/>
      <c r="AO122" s="436"/>
      <c r="AP122" s="415"/>
      <c r="AQ122" s="254"/>
      <c r="AR122" s="225"/>
      <c r="AS122" s="224"/>
      <c r="AT122" s="224"/>
      <c r="AU122" s="224"/>
      <c r="AV122" s="224"/>
      <c r="AW122" s="226"/>
      <c r="AX122" s="224"/>
      <c r="AY122" s="224"/>
      <c r="AZ122" s="254"/>
      <c r="BA122" s="252"/>
      <c r="BB122" s="224"/>
      <c r="BC122" s="255" t="str">
        <f t="shared" si="109"/>
        <v/>
      </c>
      <c r="BD122" s="256" t="str">
        <f t="shared" si="110"/>
        <v/>
      </c>
      <c r="BE122" s="248" t="str">
        <f t="shared" si="111"/>
        <v/>
      </c>
      <c r="BF122" s="265"/>
      <c r="BG122" s="249" t="str">
        <f t="shared" si="112"/>
        <v>PENDIENTE</v>
      </c>
      <c r="BI122" s="250" t="str">
        <f t="shared" si="113"/>
        <v>CERRADO</v>
      </c>
      <c r="BJ122" s="250" t="str">
        <f t="shared" si="114"/>
        <v>CERRADO</v>
      </c>
    </row>
    <row r="123" spans="1:62" s="250" customFormat="1" ht="35.1" customHeight="1" x14ac:dyDescent="0.2">
      <c r="A123" s="278"/>
      <c r="B123" s="278"/>
      <c r="C123" s="279" t="s">
        <v>81</v>
      </c>
      <c r="D123" s="278"/>
      <c r="E123" s="518"/>
      <c r="F123" s="278"/>
      <c r="G123" s="280">
        <v>4</v>
      </c>
      <c r="H123" s="281" t="s">
        <v>594</v>
      </c>
      <c r="I123" s="282" t="s">
        <v>598</v>
      </c>
      <c r="J123" s="278"/>
      <c r="K123" s="347" t="s">
        <v>630</v>
      </c>
      <c r="L123" s="278"/>
      <c r="M123" s="348">
        <v>1</v>
      </c>
      <c r="N123" s="279" t="s">
        <v>88</v>
      </c>
      <c r="O123" s="279" t="str">
        <f>IF(H123="","",VLOOKUP(H123,'[1]Procedimientos Publicar'!$C$6:$E$85,3,FALSE))</f>
        <v>SUB GERENCIA COMERCIAL</v>
      </c>
      <c r="P123" s="279" t="s">
        <v>365</v>
      </c>
      <c r="Q123" s="278"/>
      <c r="R123" s="278"/>
      <c r="S123" s="278"/>
      <c r="T123" s="284">
        <v>1</v>
      </c>
      <c r="U123" s="278"/>
      <c r="V123" s="278"/>
      <c r="W123" s="278"/>
      <c r="X123" s="299">
        <v>44377</v>
      </c>
      <c r="Y123" s="299">
        <v>44286</v>
      </c>
      <c r="Z123" s="356"/>
      <c r="AA123" s="280">
        <v>1</v>
      </c>
      <c r="AB123" s="227">
        <f t="shared" si="101"/>
        <v>1</v>
      </c>
      <c r="AC123" s="228">
        <f t="shared" si="102"/>
        <v>1</v>
      </c>
      <c r="AD123" s="248" t="str">
        <f t="shared" si="103"/>
        <v>OK</v>
      </c>
      <c r="AE123" s="357" t="s">
        <v>640</v>
      </c>
      <c r="AF123" s="230"/>
      <c r="AG123" s="249" t="str">
        <f t="shared" si="104"/>
        <v>CUMPLIDA</v>
      </c>
      <c r="AH123" s="224"/>
      <c r="AI123" s="224"/>
      <c r="AJ123" s="224"/>
      <c r="AK123" s="257"/>
      <c r="AL123" s="210"/>
      <c r="AN123" s="436"/>
      <c r="AO123" s="436"/>
      <c r="AP123" s="415"/>
      <c r="AQ123" s="254"/>
      <c r="AR123" s="225"/>
      <c r="AS123" s="224"/>
      <c r="AT123" s="224"/>
      <c r="AU123" s="224"/>
      <c r="AV123" s="224"/>
      <c r="AW123" s="226"/>
      <c r="AX123" s="224"/>
      <c r="AY123" s="224"/>
      <c r="AZ123" s="254"/>
      <c r="BA123" s="252"/>
      <c r="BB123" s="224"/>
      <c r="BC123" s="255" t="str">
        <f t="shared" si="109"/>
        <v/>
      </c>
      <c r="BD123" s="256" t="str">
        <f t="shared" si="110"/>
        <v/>
      </c>
      <c r="BE123" s="248" t="str">
        <f t="shared" si="111"/>
        <v/>
      </c>
      <c r="BF123" s="265"/>
      <c r="BG123" s="249" t="str">
        <f t="shared" si="112"/>
        <v>PENDIENTE</v>
      </c>
      <c r="BI123" s="250" t="str">
        <f t="shared" si="113"/>
        <v>CERRADO</v>
      </c>
      <c r="BJ123" s="250" t="str">
        <f t="shared" si="114"/>
        <v>CERRADO</v>
      </c>
    </row>
    <row r="124" spans="1:62" s="250" customFormat="1" ht="35.1" customHeight="1" x14ac:dyDescent="0.2">
      <c r="A124" s="285"/>
      <c r="B124" s="285"/>
      <c r="C124" s="286" t="s">
        <v>81</v>
      </c>
      <c r="D124" s="285"/>
      <c r="E124" s="519" t="s">
        <v>599</v>
      </c>
      <c r="F124" s="285"/>
      <c r="G124" s="287">
        <v>1</v>
      </c>
      <c r="H124" s="288" t="s">
        <v>594</v>
      </c>
      <c r="I124" s="289" t="s">
        <v>600</v>
      </c>
      <c r="J124" s="285"/>
      <c r="K124" s="288" t="s">
        <v>629</v>
      </c>
      <c r="L124" s="285"/>
      <c r="M124" s="349">
        <v>1</v>
      </c>
      <c r="N124" s="286" t="s">
        <v>88</v>
      </c>
      <c r="O124" s="286" t="str">
        <f>IF(H124="","",VLOOKUP(H124,'[1]Procedimientos Publicar'!$C$6:$E$85,3,FALSE))</f>
        <v>SUB GERENCIA COMERCIAL</v>
      </c>
      <c r="P124" s="286" t="s">
        <v>365</v>
      </c>
      <c r="Q124" s="285"/>
      <c r="R124" s="285"/>
      <c r="S124" s="285"/>
      <c r="T124" s="290">
        <v>1</v>
      </c>
      <c r="U124" s="285"/>
      <c r="V124" s="285"/>
      <c r="W124" s="285"/>
      <c r="X124" s="300">
        <v>44377</v>
      </c>
      <c r="Y124" s="300">
        <v>44286</v>
      </c>
      <c r="Z124" s="355" t="s">
        <v>636</v>
      </c>
      <c r="AA124" s="287">
        <v>1</v>
      </c>
      <c r="AB124" s="227">
        <f t="shared" si="101"/>
        <v>1</v>
      </c>
      <c r="AC124" s="228">
        <f t="shared" si="102"/>
        <v>1</v>
      </c>
      <c r="AD124" s="248" t="str">
        <f t="shared" si="103"/>
        <v>OK</v>
      </c>
      <c r="AE124" s="357" t="s">
        <v>639</v>
      </c>
      <c r="AF124" s="230"/>
      <c r="AG124" s="249" t="str">
        <f t="shared" si="104"/>
        <v>CUMPLIDA</v>
      </c>
      <c r="AH124" s="224"/>
      <c r="AI124" s="224"/>
      <c r="AJ124" s="224"/>
      <c r="AK124" s="257"/>
      <c r="AL124" s="210"/>
      <c r="AN124" s="436"/>
      <c r="AO124" s="436"/>
      <c r="AP124" s="415"/>
      <c r="AQ124" s="254"/>
      <c r="AR124" s="225"/>
      <c r="AS124" s="224"/>
      <c r="AT124" s="224"/>
      <c r="AU124" s="224"/>
      <c r="AV124" s="224"/>
      <c r="AW124" s="226"/>
      <c r="AX124" s="224"/>
      <c r="AY124" s="224"/>
      <c r="AZ124" s="254"/>
      <c r="BA124" s="252"/>
      <c r="BB124" s="224"/>
      <c r="BC124" s="255" t="str">
        <f t="shared" si="109"/>
        <v/>
      </c>
      <c r="BD124" s="256" t="str">
        <f t="shared" si="110"/>
        <v/>
      </c>
      <c r="BE124" s="248" t="str">
        <f t="shared" si="111"/>
        <v/>
      </c>
      <c r="BF124" s="265"/>
      <c r="BG124" s="249" t="str">
        <f t="shared" si="112"/>
        <v>PENDIENTE</v>
      </c>
      <c r="BI124" s="250" t="str">
        <f t="shared" si="113"/>
        <v>CERRADO</v>
      </c>
      <c r="BJ124" s="250" t="str">
        <f t="shared" si="114"/>
        <v>CERRADO</v>
      </c>
    </row>
    <row r="125" spans="1:62" s="250" customFormat="1" ht="35.1" customHeight="1" x14ac:dyDescent="0.2">
      <c r="A125" s="285"/>
      <c r="B125" s="285"/>
      <c r="C125" s="286" t="s">
        <v>81</v>
      </c>
      <c r="D125" s="285"/>
      <c r="E125" s="519"/>
      <c r="F125" s="285"/>
      <c r="G125" s="287">
        <v>2</v>
      </c>
      <c r="H125" s="288" t="s">
        <v>594</v>
      </c>
      <c r="I125" s="289" t="s">
        <v>601</v>
      </c>
      <c r="J125" s="285"/>
      <c r="K125" s="288" t="s">
        <v>629</v>
      </c>
      <c r="L125" s="285"/>
      <c r="M125" s="349">
        <v>1</v>
      </c>
      <c r="N125" s="286" t="s">
        <v>88</v>
      </c>
      <c r="O125" s="286" t="str">
        <f>IF(H125="","",VLOOKUP(H125,'[1]Procedimientos Publicar'!$C$6:$E$85,3,FALSE))</f>
        <v>SUB GERENCIA COMERCIAL</v>
      </c>
      <c r="P125" s="286" t="s">
        <v>365</v>
      </c>
      <c r="Q125" s="285"/>
      <c r="R125" s="285"/>
      <c r="S125" s="285"/>
      <c r="T125" s="290">
        <v>1</v>
      </c>
      <c r="U125" s="285"/>
      <c r="V125" s="285"/>
      <c r="W125" s="285"/>
      <c r="X125" s="300">
        <v>44377</v>
      </c>
      <c r="Y125" s="300">
        <v>44286</v>
      </c>
      <c r="Z125" s="355" t="s">
        <v>636</v>
      </c>
      <c r="AA125" s="287">
        <v>1</v>
      </c>
      <c r="AB125" s="227">
        <f t="shared" si="101"/>
        <v>1</v>
      </c>
      <c r="AC125" s="228">
        <f t="shared" si="102"/>
        <v>1</v>
      </c>
      <c r="AD125" s="248" t="str">
        <f t="shared" si="103"/>
        <v>OK</v>
      </c>
      <c r="AE125" s="357" t="s">
        <v>639</v>
      </c>
      <c r="AF125" s="230"/>
      <c r="AG125" s="249" t="str">
        <f t="shared" si="104"/>
        <v>CUMPLIDA</v>
      </c>
      <c r="AH125" s="224"/>
      <c r="AI125" s="224"/>
      <c r="AJ125" s="224"/>
      <c r="AK125" s="257"/>
      <c r="AL125" s="210"/>
      <c r="AN125" s="436"/>
      <c r="AO125" s="436"/>
      <c r="AP125" s="415"/>
      <c r="AQ125" s="254"/>
      <c r="AR125" s="225"/>
      <c r="AS125" s="224"/>
      <c r="AT125" s="224"/>
      <c r="AU125" s="224"/>
      <c r="AV125" s="224"/>
      <c r="AW125" s="226"/>
      <c r="AX125" s="224"/>
      <c r="AY125" s="224"/>
      <c r="AZ125" s="254"/>
      <c r="BA125" s="252"/>
      <c r="BB125" s="224"/>
      <c r="BC125" s="255" t="str">
        <f t="shared" si="109"/>
        <v/>
      </c>
      <c r="BD125" s="256" t="str">
        <f t="shared" si="110"/>
        <v/>
      </c>
      <c r="BE125" s="248" t="str">
        <f t="shared" si="111"/>
        <v/>
      </c>
      <c r="BF125" s="265"/>
      <c r="BG125" s="249" t="str">
        <f t="shared" si="112"/>
        <v>PENDIENTE</v>
      </c>
      <c r="BI125" s="250" t="str">
        <f t="shared" si="113"/>
        <v>CERRADO</v>
      </c>
      <c r="BJ125" s="250" t="str">
        <f t="shared" si="114"/>
        <v>CERRADO</v>
      </c>
    </row>
    <row r="126" spans="1:62" s="250" customFormat="1" ht="35.1" customHeight="1" x14ac:dyDescent="0.2">
      <c r="A126" s="291"/>
      <c r="B126" s="291"/>
      <c r="C126" s="292" t="s">
        <v>81</v>
      </c>
      <c r="D126" s="291"/>
      <c r="E126" s="293" t="s">
        <v>602</v>
      </c>
      <c r="F126" s="291"/>
      <c r="G126" s="294">
        <v>1</v>
      </c>
      <c r="H126" s="295" t="s">
        <v>594</v>
      </c>
      <c r="I126" s="296" t="s">
        <v>603</v>
      </c>
      <c r="J126" s="291"/>
      <c r="K126" s="295" t="s">
        <v>629</v>
      </c>
      <c r="L126" s="291"/>
      <c r="M126" s="350">
        <v>1</v>
      </c>
      <c r="N126" s="292" t="s">
        <v>88</v>
      </c>
      <c r="O126" s="292" t="str">
        <f>IF(H126="","",VLOOKUP(H126,'[1]Procedimientos Publicar'!$C$6:$E$85,3,FALSE))</f>
        <v>SUB GERENCIA COMERCIAL</v>
      </c>
      <c r="P126" s="292" t="s">
        <v>365</v>
      </c>
      <c r="Q126" s="291"/>
      <c r="R126" s="291"/>
      <c r="S126" s="291"/>
      <c r="T126" s="297">
        <v>1</v>
      </c>
      <c r="U126" s="291"/>
      <c r="V126" s="291"/>
      <c r="W126" s="291"/>
      <c r="X126" s="301">
        <v>44377</v>
      </c>
      <c r="Y126" s="301">
        <v>44286</v>
      </c>
      <c r="Z126" s="353" t="s">
        <v>636</v>
      </c>
      <c r="AA126" s="294">
        <v>1</v>
      </c>
      <c r="AB126" s="227">
        <f>(IF(AA126="","",IF(OR($M126=0,$M126="",$Y126=""),"",AA126/$M126)))</f>
        <v>1</v>
      </c>
      <c r="AC126" s="228">
        <f t="shared" si="102"/>
        <v>1</v>
      </c>
      <c r="AD126" s="248" t="str">
        <f t="shared" si="103"/>
        <v>OK</v>
      </c>
      <c r="AE126" s="357" t="s">
        <v>639</v>
      </c>
      <c r="AF126" s="230"/>
      <c r="AG126" s="249" t="str">
        <f t="shared" si="104"/>
        <v>CUMPLIDA</v>
      </c>
      <c r="AH126" s="224"/>
      <c r="AI126" s="224"/>
      <c r="AJ126" s="224"/>
      <c r="AK126" s="257"/>
      <c r="AL126" s="210"/>
      <c r="AN126" s="436"/>
      <c r="AO126" s="436"/>
      <c r="AP126" s="415"/>
      <c r="AQ126" s="254"/>
      <c r="AR126" s="225"/>
      <c r="AS126" s="224"/>
      <c r="AT126" s="224"/>
      <c r="AU126" s="224"/>
      <c r="AV126" s="224"/>
      <c r="AW126" s="226"/>
      <c r="AX126" s="224"/>
      <c r="AY126" s="224"/>
      <c r="AZ126" s="254"/>
      <c r="BA126" s="252"/>
      <c r="BB126" s="224"/>
      <c r="BC126" s="255" t="str">
        <f t="shared" si="109"/>
        <v/>
      </c>
      <c r="BD126" s="256" t="str">
        <f t="shared" si="110"/>
        <v/>
      </c>
      <c r="BE126" s="248" t="str">
        <f t="shared" si="111"/>
        <v/>
      </c>
      <c r="BF126" s="265"/>
      <c r="BG126" s="249" t="str">
        <f t="shared" si="112"/>
        <v>PENDIENTE</v>
      </c>
      <c r="BI126" s="250" t="str">
        <f t="shared" si="113"/>
        <v>CERRADO</v>
      </c>
      <c r="BJ126" s="250" t="str">
        <f t="shared" si="114"/>
        <v>CERRADO</v>
      </c>
    </row>
    <row r="127" spans="1:62" ht="35.1" customHeight="1" x14ac:dyDescent="0.2">
      <c r="A127" s="157"/>
      <c r="B127" s="157"/>
      <c r="C127" s="158" t="s">
        <v>81</v>
      </c>
      <c r="D127" s="157"/>
      <c r="E127" s="511" t="s">
        <v>374</v>
      </c>
      <c r="F127" s="157"/>
      <c r="G127" s="157">
        <v>1</v>
      </c>
      <c r="H127" s="159" t="s">
        <v>375</v>
      </c>
      <c r="I127" s="160" t="s">
        <v>376</v>
      </c>
      <c r="J127" s="160" t="s">
        <v>377</v>
      </c>
      <c r="K127" s="161" t="s">
        <v>378</v>
      </c>
      <c r="L127" s="161" t="s">
        <v>379</v>
      </c>
      <c r="M127" s="162">
        <v>1</v>
      </c>
      <c r="N127" s="158" t="s">
        <v>88</v>
      </c>
      <c r="O127" s="158" t="str">
        <f>IF(H127="","",VLOOKUP(H127,'[1]Procedimientos Publicar'!$C$6:$E$85,3,FALSE))</f>
        <v>SUB GERENCIA COMERCIAL</v>
      </c>
      <c r="P127" s="163" t="s">
        <v>380</v>
      </c>
      <c r="Q127" s="157"/>
      <c r="R127" s="157"/>
      <c r="S127" s="157"/>
      <c r="T127" s="164">
        <v>1</v>
      </c>
      <c r="U127" s="157"/>
      <c r="V127" s="162" t="s">
        <v>381</v>
      </c>
      <c r="W127" s="361">
        <v>43860</v>
      </c>
      <c r="X127" s="157"/>
      <c r="Y127" s="54">
        <v>44286</v>
      </c>
      <c r="Z127" s="390" t="s">
        <v>644</v>
      </c>
      <c r="AA127" s="63">
        <v>1</v>
      </c>
      <c r="AB127" s="257">
        <f>(IF(AA127="","",IF(OR($M127=0,$M127="",$Y127=""),"",AA127/$M127)))</f>
        <v>1</v>
      </c>
      <c r="AC127" s="382">
        <f t="shared" si="75"/>
        <v>1</v>
      </c>
      <c r="AD127" s="248" t="str">
        <f t="shared" si="76"/>
        <v>OK</v>
      </c>
      <c r="AE127" s="252"/>
      <c r="AF127" s="230"/>
      <c r="AG127" s="249" t="str">
        <f t="shared" si="77"/>
        <v>CUMPLIDA</v>
      </c>
      <c r="AH127" s="224"/>
      <c r="AI127" s="224"/>
      <c r="AJ127" s="224"/>
      <c r="AK127" s="257"/>
      <c r="AL127" s="210"/>
      <c r="AM127" s="250"/>
      <c r="AN127" s="436"/>
      <c r="AO127" s="436"/>
      <c r="AP127" s="415"/>
      <c r="AQ127" s="254"/>
      <c r="AR127" s="225"/>
      <c r="AS127" s="224"/>
      <c r="AT127" s="224"/>
      <c r="AU127" s="224"/>
      <c r="AV127" s="224"/>
      <c r="AW127" s="226"/>
      <c r="AX127" s="224"/>
      <c r="AY127" s="224"/>
      <c r="AZ127" s="254"/>
      <c r="BA127" s="252"/>
      <c r="BB127" s="224"/>
      <c r="BC127" s="255" t="str">
        <f t="shared" si="65"/>
        <v/>
      </c>
      <c r="BD127" s="256" t="str">
        <f t="shared" si="66"/>
        <v/>
      </c>
      <c r="BE127" s="248" t="str">
        <f t="shared" si="67"/>
        <v/>
      </c>
      <c r="BF127" s="251"/>
      <c r="BG127" s="249" t="str">
        <f t="shared" si="68"/>
        <v>PENDIENTE</v>
      </c>
      <c r="BH127" s="250"/>
      <c r="BI127" s="250" t="str">
        <f t="shared" si="69"/>
        <v>CERRADO</v>
      </c>
      <c r="BJ127" s="250" t="str">
        <f>IF(AG127="CUMPLIDA","CERRADO","ABIERTO")</f>
        <v>CERRADO</v>
      </c>
    </row>
    <row r="128" spans="1:62" ht="35.1" customHeight="1" x14ac:dyDescent="0.2">
      <c r="A128" s="157"/>
      <c r="B128" s="157"/>
      <c r="C128" s="158" t="s">
        <v>81</v>
      </c>
      <c r="D128" s="157"/>
      <c r="E128" s="511"/>
      <c r="F128" s="157"/>
      <c r="G128" s="512">
        <v>2</v>
      </c>
      <c r="H128" s="159" t="s">
        <v>375</v>
      </c>
      <c r="I128" s="160" t="s">
        <v>382</v>
      </c>
      <c r="J128" s="165" t="s">
        <v>383</v>
      </c>
      <c r="K128" s="161" t="s">
        <v>384</v>
      </c>
      <c r="L128" s="162" t="s">
        <v>385</v>
      </c>
      <c r="M128" s="162">
        <v>1</v>
      </c>
      <c r="N128" s="158" t="s">
        <v>88</v>
      </c>
      <c r="O128" s="158" t="str">
        <f>IF(H128="","",VLOOKUP(H128,'[1]Procedimientos Publicar'!$C$6:$E$85,3,FALSE))</f>
        <v>SUB GERENCIA COMERCIAL</v>
      </c>
      <c r="P128" s="163" t="s">
        <v>380</v>
      </c>
      <c r="Q128" s="157"/>
      <c r="R128" s="157"/>
      <c r="S128" s="157"/>
      <c r="T128" s="164">
        <v>1</v>
      </c>
      <c r="U128" s="157"/>
      <c r="V128" s="162" t="s">
        <v>386</v>
      </c>
      <c r="W128" s="361">
        <v>43860</v>
      </c>
      <c r="X128" s="157"/>
      <c r="Y128" s="54">
        <v>44286</v>
      </c>
      <c r="Z128" s="390" t="s">
        <v>645</v>
      </c>
      <c r="AA128" s="63">
        <v>1</v>
      </c>
      <c r="AB128" s="257">
        <f t="shared" si="83"/>
        <v>1</v>
      </c>
      <c r="AC128" s="382">
        <f t="shared" si="75"/>
        <v>1</v>
      </c>
      <c r="AD128" s="248" t="str">
        <f t="shared" si="76"/>
        <v>OK</v>
      </c>
      <c r="AE128" s="252"/>
      <c r="AF128" s="230"/>
      <c r="AG128" s="249" t="str">
        <f t="shared" si="77"/>
        <v>CUMPLIDA</v>
      </c>
      <c r="AH128" s="224"/>
      <c r="AI128" s="224"/>
      <c r="AJ128" s="224"/>
      <c r="AK128" s="257"/>
      <c r="AL128" s="210"/>
      <c r="AM128" s="250"/>
      <c r="AN128" s="436"/>
      <c r="AO128" s="436"/>
      <c r="AP128" s="415"/>
      <c r="AQ128" s="254"/>
      <c r="AR128" s="225"/>
      <c r="AS128" s="224"/>
      <c r="AT128" s="224"/>
      <c r="AU128" s="224"/>
      <c r="AV128" s="224"/>
      <c r="AW128" s="226"/>
      <c r="AX128" s="224"/>
      <c r="AY128" s="224"/>
      <c r="AZ128" s="254"/>
      <c r="BA128" s="252"/>
      <c r="BB128" s="224"/>
      <c r="BC128" s="255" t="str">
        <f t="shared" si="65"/>
        <v/>
      </c>
      <c r="BD128" s="256" t="str">
        <f t="shared" si="66"/>
        <v/>
      </c>
      <c r="BE128" s="248" t="str">
        <f t="shared" si="67"/>
        <v/>
      </c>
      <c r="BF128" s="251"/>
      <c r="BG128" s="249" t="str">
        <f t="shared" si="68"/>
        <v>PENDIENTE</v>
      </c>
      <c r="BH128" s="250"/>
      <c r="BI128" s="250" t="str">
        <f t="shared" si="69"/>
        <v>CERRADO</v>
      </c>
      <c r="BJ128" s="250" t="str">
        <f t="shared" si="70"/>
        <v>CERRADO</v>
      </c>
    </row>
    <row r="129" spans="1:62" ht="35.1" customHeight="1" x14ac:dyDescent="0.2">
      <c r="A129" s="157"/>
      <c r="B129" s="157"/>
      <c r="C129" s="158" t="s">
        <v>81</v>
      </c>
      <c r="D129" s="157"/>
      <c r="E129" s="511"/>
      <c r="F129" s="157"/>
      <c r="G129" s="512"/>
      <c r="H129" s="159" t="s">
        <v>375</v>
      </c>
      <c r="I129" s="161" t="s">
        <v>387</v>
      </c>
      <c r="J129" s="165" t="s">
        <v>388</v>
      </c>
      <c r="K129" s="161" t="s">
        <v>389</v>
      </c>
      <c r="L129" s="161" t="s">
        <v>385</v>
      </c>
      <c r="M129" s="162">
        <v>1</v>
      </c>
      <c r="N129" s="158" t="s">
        <v>88</v>
      </c>
      <c r="O129" s="158" t="str">
        <f>IF(H129="","",VLOOKUP(H129,'[1]Procedimientos Publicar'!$C$6:$E$85,3,FALSE))</f>
        <v>SUB GERENCIA COMERCIAL</v>
      </c>
      <c r="P129" s="163" t="s">
        <v>380</v>
      </c>
      <c r="Q129" s="157"/>
      <c r="R129" s="157"/>
      <c r="S129" s="157"/>
      <c r="T129" s="164">
        <v>1</v>
      </c>
      <c r="U129" s="157"/>
      <c r="V129" s="162" t="s">
        <v>390</v>
      </c>
      <c r="W129" s="361">
        <v>43860</v>
      </c>
      <c r="X129" s="157"/>
      <c r="Y129" s="54">
        <v>44286</v>
      </c>
      <c r="Z129" s="390" t="s">
        <v>646</v>
      </c>
      <c r="AA129" s="63">
        <v>1</v>
      </c>
      <c r="AB129" s="257">
        <f t="shared" si="83"/>
        <v>1</v>
      </c>
      <c r="AC129" s="382">
        <f t="shared" si="75"/>
        <v>1</v>
      </c>
      <c r="AD129" s="248" t="str">
        <f t="shared" si="76"/>
        <v>OK</v>
      </c>
      <c r="AE129" s="252"/>
      <c r="AF129" s="230"/>
      <c r="AG129" s="249" t="str">
        <f t="shared" si="77"/>
        <v>CUMPLIDA</v>
      </c>
      <c r="AH129" s="224"/>
      <c r="AI129" s="224"/>
      <c r="AJ129" s="224"/>
      <c r="AK129" s="257"/>
      <c r="AL129" s="210"/>
      <c r="AM129" s="250"/>
      <c r="AN129" s="436"/>
      <c r="AO129" s="436"/>
      <c r="AP129" s="415"/>
      <c r="AQ129" s="254"/>
      <c r="AR129" s="225"/>
      <c r="AS129" s="224"/>
      <c r="AT129" s="224"/>
      <c r="AU129" s="224"/>
      <c r="AV129" s="224"/>
      <c r="AW129" s="226"/>
      <c r="AX129" s="224"/>
      <c r="AY129" s="224"/>
      <c r="AZ129" s="254"/>
      <c r="BA129" s="252"/>
      <c r="BB129" s="224"/>
      <c r="BC129" s="255" t="str">
        <f t="shared" si="65"/>
        <v/>
      </c>
      <c r="BD129" s="256" t="str">
        <f t="shared" si="66"/>
        <v/>
      </c>
      <c r="BE129" s="248" t="str">
        <f t="shared" si="67"/>
        <v/>
      </c>
      <c r="BF129" s="251"/>
      <c r="BG129" s="249" t="str">
        <f t="shared" si="68"/>
        <v>PENDIENTE</v>
      </c>
      <c r="BH129" s="250"/>
      <c r="BI129" s="250" t="str">
        <f t="shared" si="69"/>
        <v>CERRADO</v>
      </c>
      <c r="BJ129" s="250" t="str">
        <f t="shared" si="70"/>
        <v>CERRADO</v>
      </c>
    </row>
    <row r="130" spans="1:62" ht="35.1" customHeight="1" x14ac:dyDescent="0.2">
      <c r="A130" s="157"/>
      <c r="B130" s="157"/>
      <c r="C130" s="158" t="s">
        <v>81</v>
      </c>
      <c r="D130" s="157"/>
      <c r="E130" s="511"/>
      <c r="F130" s="157"/>
      <c r="G130" s="512"/>
      <c r="H130" s="159" t="s">
        <v>375</v>
      </c>
      <c r="I130" s="161" t="s">
        <v>391</v>
      </c>
      <c r="J130" s="165" t="s">
        <v>388</v>
      </c>
      <c r="K130" s="161" t="s">
        <v>392</v>
      </c>
      <c r="L130" s="161" t="s">
        <v>385</v>
      </c>
      <c r="M130" s="162">
        <v>1</v>
      </c>
      <c r="N130" s="158" t="s">
        <v>88</v>
      </c>
      <c r="O130" s="158" t="str">
        <f>IF(H130="","",VLOOKUP(H130,'[1]Procedimientos Publicar'!$C$6:$E$85,3,FALSE))</f>
        <v>SUB GERENCIA COMERCIAL</v>
      </c>
      <c r="P130" s="163" t="s">
        <v>380</v>
      </c>
      <c r="Q130" s="157"/>
      <c r="R130" s="157"/>
      <c r="S130" s="157"/>
      <c r="T130" s="164">
        <v>1</v>
      </c>
      <c r="U130" s="157"/>
      <c r="V130" s="162" t="s">
        <v>393</v>
      </c>
      <c r="W130" s="361">
        <v>43860</v>
      </c>
      <c r="X130" s="157"/>
      <c r="Y130" s="54">
        <v>44286</v>
      </c>
      <c r="Z130" s="390" t="s">
        <v>647</v>
      </c>
      <c r="AA130" s="63">
        <v>1</v>
      </c>
      <c r="AB130" s="257">
        <f t="shared" si="83"/>
        <v>1</v>
      </c>
      <c r="AC130" s="382">
        <f t="shared" si="75"/>
        <v>1</v>
      </c>
      <c r="AD130" s="248" t="str">
        <f t="shared" si="76"/>
        <v>OK</v>
      </c>
      <c r="AE130" s="252"/>
      <c r="AF130" s="230"/>
      <c r="AG130" s="249" t="str">
        <f t="shared" si="77"/>
        <v>CUMPLIDA</v>
      </c>
      <c r="AH130" s="224"/>
      <c r="AI130" s="224"/>
      <c r="AJ130" s="224"/>
      <c r="AK130" s="257"/>
      <c r="AL130" s="210"/>
      <c r="AM130" s="250"/>
      <c r="AN130" s="436"/>
      <c r="AO130" s="436"/>
      <c r="AP130" s="415"/>
      <c r="AQ130" s="254"/>
      <c r="AR130" s="225"/>
      <c r="AS130" s="224"/>
      <c r="AT130" s="224"/>
      <c r="AU130" s="224"/>
      <c r="AV130" s="224"/>
      <c r="AW130" s="226"/>
      <c r="AX130" s="224"/>
      <c r="AY130" s="224"/>
      <c r="AZ130" s="254"/>
      <c r="BA130" s="252"/>
      <c r="BB130" s="224"/>
      <c r="BC130" s="255" t="str">
        <f t="shared" si="65"/>
        <v/>
      </c>
      <c r="BD130" s="256" t="str">
        <f t="shared" si="66"/>
        <v/>
      </c>
      <c r="BE130" s="248" t="str">
        <f t="shared" si="67"/>
        <v/>
      </c>
      <c r="BF130" s="251"/>
      <c r="BG130" s="249" t="str">
        <f t="shared" si="68"/>
        <v>PENDIENTE</v>
      </c>
      <c r="BH130" s="250"/>
      <c r="BI130" s="250" t="str">
        <f t="shared" si="69"/>
        <v>CERRADO</v>
      </c>
      <c r="BJ130" s="250" t="str">
        <f t="shared" si="70"/>
        <v>CERRADO</v>
      </c>
    </row>
    <row r="131" spans="1:62" ht="35.1" customHeight="1" x14ac:dyDescent="0.2">
      <c r="A131" s="157"/>
      <c r="B131" s="157"/>
      <c r="C131" s="158" t="s">
        <v>81</v>
      </c>
      <c r="D131" s="157"/>
      <c r="E131" s="511"/>
      <c r="F131" s="157"/>
      <c r="G131" s="157">
        <v>3</v>
      </c>
      <c r="H131" s="159" t="s">
        <v>375</v>
      </c>
      <c r="I131" s="160" t="s">
        <v>394</v>
      </c>
      <c r="J131" s="161" t="s">
        <v>395</v>
      </c>
      <c r="K131" s="161" t="s">
        <v>396</v>
      </c>
      <c r="L131" s="161" t="s">
        <v>397</v>
      </c>
      <c r="M131" s="162">
        <v>1</v>
      </c>
      <c r="N131" s="158" t="s">
        <v>88</v>
      </c>
      <c r="O131" s="158" t="str">
        <f>IF(H131="","",VLOOKUP(H131,'[1]Procedimientos Publicar'!$C$6:$E$85,3,FALSE))</f>
        <v>SUB GERENCIA COMERCIAL</v>
      </c>
      <c r="P131" s="163" t="s">
        <v>380</v>
      </c>
      <c r="Q131" s="157"/>
      <c r="R131" s="157"/>
      <c r="S131" s="157"/>
      <c r="T131" s="164">
        <v>1</v>
      </c>
      <c r="U131" s="157"/>
      <c r="V131" s="162" t="s">
        <v>398</v>
      </c>
      <c r="W131" s="361">
        <v>43860</v>
      </c>
      <c r="X131" s="157"/>
      <c r="Y131" s="54">
        <v>44286</v>
      </c>
      <c r="Z131" s="390" t="s">
        <v>648</v>
      </c>
      <c r="AA131" s="63">
        <v>1</v>
      </c>
      <c r="AB131" s="257">
        <f t="shared" si="83"/>
        <v>1</v>
      </c>
      <c r="AC131" s="382">
        <f t="shared" si="75"/>
        <v>1</v>
      </c>
      <c r="AD131" s="248" t="str">
        <f t="shared" si="76"/>
        <v>OK</v>
      </c>
      <c r="AE131" s="252"/>
      <c r="AF131" s="230"/>
      <c r="AG131" s="249" t="str">
        <f t="shared" si="77"/>
        <v>CUMPLIDA</v>
      </c>
      <c r="AH131" s="224"/>
      <c r="AI131" s="224"/>
      <c r="AJ131" s="224"/>
      <c r="AK131" s="257"/>
      <c r="AL131" s="210"/>
      <c r="AM131" s="250"/>
      <c r="AN131" s="436"/>
      <c r="AO131" s="436"/>
      <c r="AP131" s="415"/>
      <c r="AQ131" s="254"/>
      <c r="AR131" s="225"/>
      <c r="AS131" s="224"/>
      <c r="AT131" s="224"/>
      <c r="AU131" s="224"/>
      <c r="AV131" s="224"/>
      <c r="AW131" s="226"/>
      <c r="AX131" s="224"/>
      <c r="AY131" s="224"/>
      <c r="AZ131" s="254"/>
      <c r="BA131" s="252"/>
      <c r="BB131" s="224"/>
      <c r="BC131" s="255" t="str">
        <f t="shared" si="65"/>
        <v/>
      </c>
      <c r="BD131" s="256" t="str">
        <f t="shared" si="66"/>
        <v/>
      </c>
      <c r="BE131" s="248" t="str">
        <f t="shared" si="67"/>
        <v/>
      </c>
      <c r="BF131" s="251"/>
      <c r="BG131" s="249" t="str">
        <f t="shared" si="68"/>
        <v>PENDIENTE</v>
      </c>
      <c r="BH131" s="250"/>
      <c r="BI131" s="250" t="str">
        <f t="shared" si="69"/>
        <v>CERRADO</v>
      </c>
      <c r="BJ131" s="250" t="str">
        <f t="shared" si="70"/>
        <v>CERRADO</v>
      </c>
    </row>
    <row r="132" spans="1:62" ht="35.1" customHeight="1" x14ac:dyDescent="0.2">
      <c r="A132" s="157"/>
      <c r="B132" s="157"/>
      <c r="C132" s="158" t="s">
        <v>81</v>
      </c>
      <c r="D132" s="157"/>
      <c r="E132" s="511"/>
      <c r="F132" s="157"/>
      <c r="G132" s="157">
        <v>4</v>
      </c>
      <c r="H132" s="159" t="s">
        <v>375</v>
      </c>
      <c r="I132" s="161" t="s">
        <v>399</v>
      </c>
      <c r="J132" s="161" t="s">
        <v>400</v>
      </c>
      <c r="K132" s="161" t="s">
        <v>401</v>
      </c>
      <c r="L132" s="161" t="s">
        <v>402</v>
      </c>
      <c r="M132" s="162">
        <v>3</v>
      </c>
      <c r="N132" s="158" t="s">
        <v>88</v>
      </c>
      <c r="O132" s="158" t="str">
        <f>IF(H132="","",VLOOKUP(H132,'[1]Procedimientos Publicar'!$C$6:$E$85,3,FALSE))</f>
        <v>SUB GERENCIA COMERCIAL</v>
      </c>
      <c r="P132" s="163" t="s">
        <v>380</v>
      </c>
      <c r="Q132" s="157"/>
      <c r="R132" s="157"/>
      <c r="S132" s="157"/>
      <c r="T132" s="164">
        <v>1</v>
      </c>
      <c r="U132" s="157"/>
      <c r="V132" s="162" t="s">
        <v>403</v>
      </c>
      <c r="W132" s="361">
        <v>43860</v>
      </c>
      <c r="X132" s="157"/>
      <c r="Y132" s="54">
        <v>44286</v>
      </c>
      <c r="Z132" s="390" t="s">
        <v>649</v>
      </c>
      <c r="AA132" s="63">
        <v>3</v>
      </c>
      <c r="AB132" s="257">
        <f t="shared" si="83"/>
        <v>1</v>
      </c>
      <c r="AC132" s="382">
        <f t="shared" si="75"/>
        <v>1</v>
      </c>
      <c r="AD132" s="248" t="str">
        <f t="shared" si="76"/>
        <v>OK</v>
      </c>
      <c r="AE132" s="252"/>
      <c r="AF132" s="230"/>
      <c r="AG132" s="249" t="str">
        <f t="shared" si="77"/>
        <v>CUMPLIDA</v>
      </c>
      <c r="AH132" s="224"/>
      <c r="AI132" s="224"/>
      <c r="AJ132" s="224"/>
      <c r="AK132" s="257"/>
      <c r="AL132" s="210"/>
      <c r="AM132" s="250"/>
      <c r="AN132" s="436"/>
      <c r="AO132" s="436"/>
      <c r="AP132" s="415"/>
      <c r="AQ132" s="254"/>
      <c r="AR132" s="225"/>
      <c r="AS132" s="224"/>
      <c r="AT132" s="224"/>
      <c r="AU132" s="224"/>
      <c r="AV132" s="224"/>
      <c r="AW132" s="226"/>
      <c r="AX132" s="224"/>
      <c r="AY132" s="224"/>
      <c r="AZ132" s="254"/>
      <c r="BA132" s="252"/>
      <c r="BB132" s="224"/>
      <c r="BC132" s="255" t="str">
        <f t="shared" si="65"/>
        <v/>
      </c>
      <c r="BD132" s="256" t="str">
        <f t="shared" si="66"/>
        <v/>
      </c>
      <c r="BE132" s="248" t="str">
        <f t="shared" si="67"/>
        <v/>
      </c>
      <c r="BF132" s="251"/>
      <c r="BG132" s="249" t="str">
        <f t="shared" si="68"/>
        <v>PENDIENTE</v>
      </c>
      <c r="BH132" s="250"/>
      <c r="BI132" s="250" t="str">
        <f t="shared" si="69"/>
        <v>CERRADO</v>
      </c>
      <c r="BJ132" s="250" t="str">
        <f t="shared" si="70"/>
        <v>CERRADO</v>
      </c>
    </row>
    <row r="133" spans="1:62" ht="35.1" customHeight="1" x14ac:dyDescent="0.2">
      <c r="A133" s="157"/>
      <c r="B133" s="157"/>
      <c r="C133" s="158" t="s">
        <v>81</v>
      </c>
      <c r="D133" s="157"/>
      <c r="E133" s="511"/>
      <c r="F133" s="157"/>
      <c r="G133" s="157">
        <v>5</v>
      </c>
      <c r="H133" s="159" t="s">
        <v>375</v>
      </c>
      <c r="I133" s="166" t="s">
        <v>404</v>
      </c>
      <c r="J133" s="166" t="s">
        <v>405</v>
      </c>
      <c r="K133" s="166" t="s">
        <v>406</v>
      </c>
      <c r="L133" s="166" t="s">
        <v>407</v>
      </c>
      <c r="M133" s="163">
        <v>1</v>
      </c>
      <c r="N133" s="158" t="s">
        <v>88</v>
      </c>
      <c r="O133" s="158" t="str">
        <f>IF(H133="","",VLOOKUP(H133,'[1]Procedimientos Publicar'!$C$6:$E$85,3,FALSE))</f>
        <v>SUB GERENCIA COMERCIAL</v>
      </c>
      <c r="P133" s="163" t="s">
        <v>380</v>
      </c>
      <c r="Q133" s="157"/>
      <c r="R133" s="157"/>
      <c r="S133" s="157"/>
      <c r="T133" s="164">
        <v>1</v>
      </c>
      <c r="U133" s="157"/>
      <c r="V133" s="162" t="s">
        <v>408</v>
      </c>
      <c r="W133" s="361">
        <v>43860</v>
      </c>
      <c r="X133" s="157"/>
      <c r="Y133" s="54">
        <v>44286</v>
      </c>
      <c r="Z133" s="390" t="s">
        <v>650</v>
      </c>
      <c r="AA133" s="63">
        <v>1</v>
      </c>
      <c r="AB133" s="257">
        <f>(IF(AA133="","",IF(OR($M133=0,$M133="",$Y133=""),"",AA133/$M133)))</f>
        <v>1</v>
      </c>
      <c r="AC133" s="382">
        <f t="shared" si="75"/>
        <v>1</v>
      </c>
      <c r="AD133" s="248" t="str">
        <f t="shared" si="76"/>
        <v>OK</v>
      </c>
      <c r="AE133" s="252"/>
      <c r="AF133" s="230"/>
      <c r="AG133" s="249" t="str">
        <f t="shared" si="77"/>
        <v>CUMPLIDA</v>
      </c>
      <c r="AH133" s="224"/>
      <c r="AI133" s="224"/>
      <c r="AJ133" s="224"/>
      <c r="AK133" s="257"/>
      <c r="AL133" s="210"/>
      <c r="AM133" s="250"/>
      <c r="AN133" s="436"/>
      <c r="AO133" s="436"/>
      <c r="AP133" s="415"/>
      <c r="AQ133" s="254"/>
      <c r="AR133" s="225"/>
      <c r="AS133" s="224"/>
      <c r="AT133" s="224"/>
      <c r="AU133" s="224"/>
      <c r="AV133" s="224"/>
      <c r="AW133" s="226"/>
      <c r="AX133" s="224"/>
      <c r="AY133" s="224"/>
      <c r="AZ133" s="254"/>
      <c r="BA133" s="252"/>
      <c r="BB133" s="224"/>
      <c r="BC133" s="255" t="str">
        <f t="shared" si="65"/>
        <v/>
      </c>
      <c r="BD133" s="256" t="str">
        <f t="shared" si="66"/>
        <v/>
      </c>
      <c r="BE133" s="248" t="str">
        <f t="shared" si="67"/>
        <v/>
      </c>
      <c r="BF133" s="251"/>
      <c r="BG133" s="249" t="str">
        <f t="shared" si="68"/>
        <v>PENDIENTE</v>
      </c>
      <c r="BH133" s="250"/>
      <c r="BI133" s="250" t="str">
        <f t="shared" si="69"/>
        <v>CERRADO</v>
      </c>
      <c r="BJ133" s="250" t="str">
        <f t="shared" si="70"/>
        <v>CERRADO</v>
      </c>
    </row>
    <row r="134" spans="1:62" ht="35.1" customHeight="1" x14ac:dyDescent="0.2">
      <c r="A134" s="146"/>
      <c r="B134" s="146"/>
      <c r="C134" s="145" t="s">
        <v>81</v>
      </c>
      <c r="D134" s="146"/>
      <c r="E134" s="508" t="s">
        <v>409</v>
      </c>
      <c r="F134" s="146"/>
      <c r="G134" s="146">
        <v>1</v>
      </c>
      <c r="H134" s="147" t="s">
        <v>375</v>
      </c>
      <c r="I134" s="167" t="s">
        <v>410</v>
      </c>
      <c r="J134" s="438" t="s">
        <v>864</v>
      </c>
      <c r="K134" s="439" t="s">
        <v>865</v>
      </c>
      <c r="L134" s="440" t="s">
        <v>866</v>
      </c>
      <c r="M134" s="441">
        <v>3</v>
      </c>
      <c r="N134" s="442" t="s">
        <v>88</v>
      </c>
      <c r="O134" s="145" t="s">
        <v>411</v>
      </c>
      <c r="P134" s="169" t="s">
        <v>380</v>
      </c>
      <c r="Q134" s="146"/>
      <c r="R134" s="146"/>
      <c r="S134" s="146"/>
      <c r="T134" s="170">
        <v>1</v>
      </c>
      <c r="U134" s="146"/>
      <c r="V134" s="437">
        <v>44227</v>
      </c>
      <c r="W134" s="437">
        <v>44469</v>
      </c>
      <c r="X134" s="146"/>
      <c r="Y134" s="54">
        <v>44286</v>
      </c>
      <c r="Z134" s="391" t="s">
        <v>651</v>
      </c>
      <c r="AA134" s="63">
        <v>0.5</v>
      </c>
      <c r="AB134" s="257">
        <f>(IF(AA134="","",IF(OR($M134=0,$M134="",$W134=""),"",AA134/$M134)))</f>
        <v>0.16666666666666666</v>
      </c>
      <c r="AC134" s="382">
        <f t="shared" si="75"/>
        <v>0.16666666666666666</v>
      </c>
      <c r="AD134" s="248" t="str">
        <f t="shared" si="76"/>
        <v>ALERTA</v>
      </c>
      <c r="AE134" s="362" t="s">
        <v>655</v>
      </c>
      <c r="AF134" s="230"/>
      <c r="AG134" s="249" t="str">
        <f t="shared" si="77"/>
        <v>PENDIENTE</v>
      </c>
      <c r="AH134" s="413">
        <v>44377</v>
      </c>
      <c r="AI134" s="224" t="s">
        <v>871</v>
      </c>
      <c r="AJ134" s="224">
        <v>2</v>
      </c>
      <c r="AK134" s="257">
        <f t="shared" si="92"/>
        <v>0.66666666666666663</v>
      </c>
      <c r="AL134" s="210">
        <f t="shared" si="93"/>
        <v>0.66666666666666663</v>
      </c>
      <c r="AM134" s="248" t="str">
        <f t="shared" si="94"/>
        <v>EN TERMINO</v>
      </c>
      <c r="AN134" s="420" t="s">
        <v>874</v>
      </c>
      <c r="AO134" s="224" t="s">
        <v>878</v>
      </c>
      <c r="AP134" s="249" t="str">
        <f t="shared" si="64"/>
        <v>PENDIENTE</v>
      </c>
      <c r="AQ134" s="254"/>
      <c r="AR134" s="225"/>
      <c r="AS134" s="224"/>
      <c r="AT134" s="224"/>
      <c r="AU134" s="224"/>
      <c r="AV134" s="224"/>
      <c r="AW134" s="226"/>
      <c r="AX134" s="224"/>
      <c r="AY134" s="224"/>
      <c r="AZ134" s="254"/>
      <c r="BA134" s="252"/>
      <c r="BB134" s="224"/>
      <c r="BC134" s="255" t="str">
        <f t="shared" si="65"/>
        <v/>
      </c>
      <c r="BD134" s="256" t="str">
        <f t="shared" si="66"/>
        <v/>
      </c>
      <c r="BE134" s="248" t="str">
        <f t="shared" si="67"/>
        <v/>
      </c>
      <c r="BF134" s="251"/>
      <c r="BG134" s="249" t="str">
        <f t="shared" si="68"/>
        <v>PENDIENTE</v>
      </c>
      <c r="BH134" s="250"/>
      <c r="BI134" s="250" t="str">
        <f t="shared" si="69"/>
        <v>ABIERTO</v>
      </c>
      <c r="BJ134" s="250" t="str">
        <f t="shared" si="70"/>
        <v>ABIERTO</v>
      </c>
    </row>
    <row r="135" spans="1:62" ht="35.1" customHeight="1" x14ac:dyDescent="0.25">
      <c r="A135" s="171"/>
      <c r="B135" s="171"/>
      <c r="C135" s="145" t="s">
        <v>81</v>
      </c>
      <c r="D135" s="171"/>
      <c r="E135" s="508"/>
      <c r="F135" s="171"/>
      <c r="G135" s="172">
        <v>2</v>
      </c>
      <c r="H135" s="147" t="s">
        <v>375</v>
      </c>
      <c r="I135" s="173" t="s">
        <v>412</v>
      </c>
      <c r="J135" s="439" t="s">
        <v>867</v>
      </c>
      <c r="K135" s="439" t="s">
        <v>868</v>
      </c>
      <c r="L135" s="440" t="s">
        <v>866</v>
      </c>
      <c r="M135" s="443">
        <v>3</v>
      </c>
      <c r="N135" s="442" t="s">
        <v>88</v>
      </c>
      <c r="O135" s="145" t="s">
        <v>411</v>
      </c>
      <c r="P135" s="169" t="s">
        <v>89</v>
      </c>
      <c r="Q135" s="171"/>
      <c r="R135" s="171"/>
      <c r="S135" s="171"/>
      <c r="T135" s="170">
        <v>1</v>
      </c>
      <c r="U135" s="171"/>
      <c r="V135" s="437">
        <v>44227</v>
      </c>
      <c r="W135" s="437">
        <v>44500</v>
      </c>
      <c r="X135" s="171"/>
      <c r="Y135" s="54">
        <v>44286</v>
      </c>
      <c r="Z135" s="393"/>
      <c r="AA135" s="392">
        <v>0</v>
      </c>
      <c r="AB135" s="257">
        <f t="shared" ref="AB135:AB141" si="115">(IF(AA135="","",IF(OR($M135=0,$M135="",$W135=""),"",AA135/$M135)))</f>
        <v>0</v>
      </c>
      <c r="AC135" s="382">
        <f t="shared" si="75"/>
        <v>0</v>
      </c>
      <c r="AD135" s="248" t="str">
        <f t="shared" si="76"/>
        <v>ALERTA</v>
      </c>
      <c r="AE135" s="363" t="s">
        <v>656</v>
      </c>
      <c r="AF135" s="230"/>
      <c r="AG135" s="249" t="str">
        <f t="shared" si="77"/>
        <v>PENDIENTE</v>
      </c>
      <c r="AH135" s="413">
        <v>44377</v>
      </c>
      <c r="AI135" s="224" t="s">
        <v>872</v>
      </c>
      <c r="AJ135" s="224">
        <v>0</v>
      </c>
      <c r="AK135" s="257">
        <f t="shared" si="92"/>
        <v>0</v>
      </c>
      <c r="AL135" s="210">
        <f t="shared" si="93"/>
        <v>0</v>
      </c>
      <c r="AM135" s="248" t="str">
        <f t="shared" si="94"/>
        <v>ALERTA</v>
      </c>
      <c r="AN135" s="420" t="s">
        <v>875</v>
      </c>
      <c r="AO135" s="224" t="s">
        <v>878</v>
      </c>
      <c r="AP135" s="249" t="str">
        <f>IF(AL135=100%,IF(AL135&gt;50%,"CUMPLIDA","PENDIENTE"),IF(AL135&lt;50%,"ATENCIÓN","PENDIENTE"))</f>
        <v>ATENCIÓN</v>
      </c>
      <c r="AQ135" s="254"/>
      <c r="AR135" s="225"/>
      <c r="AS135" s="224"/>
      <c r="AT135" s="224"/>
      <c r="AU135" s="224"/>
      <c r="AV135" s="224"/>
      <c r="AW135" s="226"/>
      <c r="AX135" s="224"/>
      <c r="AY135" s="224"/>
      <c r="AZ135" s="254"/>
      <c r="BA135" s="252"/>
      <c r="BB135" s="224"/>
      <c r="BC135" s="255" t="str">
        <f t="shared" si="65"/>
        <v/>
      </c>
      <c r="BD135" s="256" t="str">
        <f t="shared" si="66"/>
        <v/>
      </c>
      <c r="BE135" s="248" t="str">
        <f t="shared" si="67"/>
        <v/>
      </c>
      <c r="BF135" s="251"/>
      <c r="BG135" s="249" t="str">
        <f t="shared" si="68"/>
        <v>PENDIENTE</v>
      </c>
      <c r="BH135" s="250"/>
      <c r="BI135" s="250" t="str">
        <f t="shared" si="69"/>
        <v>ABIERTO</v>
      </c>
      <c r="BJ135" s="250" t="str">
        <f t="shared" si="70"/>
        <v>ABIERTO</v>
      </c>
    </row>
    <row r="136" spans="1:62" ht="35.1" customHeight="1" x14ac:dyDescent="0.25">
      <c r="A136" s="171"/>
      <c r="B136" s="171"/>
      <c r="C136" s="145" t="s">
        <v>81</v>
      </c>
      <c r="D136" s="171"/>
      <c r="E136" s="508"/>
      <c r="F136" s="171"/>
      <c r="G136" s="172">
        <v>3</v>
      </c>
      <c r="H136" s="147" t="s">
        <v>375</v>
      </c>
      <c r="I136" s="167" t="s">
        <v>413</v>
      </c>
      <c r="J136" s="438" t="s">
        <v>869</v>
      </c>
      <c r="K136" s="439" t="s">
        <v>870</v>
      </c>
      <c r="L136" s="440" t="s">
        <v>866</v>
      </c>
      <c r="M136" s="443">
        <v>4</v>
      </c>
      <c r="N136" s="442" t="s">
        <v>88</v>
      </c>
      <c r="O136" s="145" t="s">
        <v>411</v>
      </c>
      <c r="P136" s="169" t="s">
        <v>748</v>
      </c>
      <c r="Q136" s="171"/>
      <c r="R136" s="171"/>
      <c r="S136" s="171"/>
      <c r="T136" s="170">
        <v>1</v>
      </c>
      <c r="U136" s="171"/>
      <c r="V136" s="437">
        <v>44227</v>
      </c>
      <c r="W136" s="437">
        <v>44500</v>
      </c>
      <c r="X136" s="171"/>
      <c r="Y136" s="54">
        <v>44286</v>
      </c>
      <c r="Z136" s="394" t="s">
        <v>652</v>
      </c>
      <c r="AA136" s="392">
        <v>1</v>
      </c>
      <c r="AB136" s="257">
        <f t="shared" si="115"/>
        <v>0.25</v>
      </c>
      <c r="AC136" s="382">
        <f t="shared" si="75"/>
        <v>0.25</v>
      </c>
      <c r="AD136" s="248" t="str">
        <f t="shared" si="76"/>
        <v>EN TERMINO</v>
      </c>
      <c r="AE136" s="362" t="s">
        <v>657</v>
      </c>
      <c r="AF136" s="230"/>
      <c r="AG136" s="249" t="str">
        <f t="shared" si="77"/>
        <v>PENDIENTE</v>
      </c>
      <c r="AH136" s="413">
        <v>44377</v>
      </c>
      <c r="AI136" s="224" t="s">
        <v>873</v>
      </c>
      <c r="AJ136" s="224">
        <v>2</v>
      </c>
      <c r="AK136" s="257">
        <f t="shared" si="92"/>
        <v>0.5</v>
      </c>
      <c r="AL136" s="210">
        <f t="shared" si="93"/>
        <v>0.5</v>
      </c>
      <c r="AM136" s="248" t="str">
        <f t="shared" si="94"/>
        <v>EN TERMINO</v>
      </c>
      <c r="AN136" s="420" t="s">
        <v>876</v>
      </c>
      <c r="AO136" s="224" t="s">
        <v>878</v>
      </c>
      <c r="AP136" s="249" t="str">
        <f t="shared" si="64"/>
        <v>PENDIENTE</v>
      </c>
      <c r="AQ136" s="254"/>
      <c r="AR136" s="225"/>
      <c r="AS136" s="224"/>
      <c r="AT136" s="224"/>
      <c r="AU136" s="224"/>
      <c r="AV136" s="224"/>
      <c r="AW136" s="226"/>
      <c r="AX136" s="224"/>
      <c r="AY136" s="224"/>
      <c r="AZ136" s="254"/>
      <c r="BA136" s="252"/>
      <c r="BB136" s="224"/>
      <c r="BC136" s="255" t="str">
        <f t="shared" si="65"/>
        <v/>
      </c>
      <c r="BD136" s="256" t="str">
        <f t="shared" si="66"/>
        <v/>
      </c>
      <c r="BE136" s="248" t="str">
        <f t="shared" si="67"/>
        <v/>
      </c>
      <c r="BF136" s="251"/>
      <c r="BG136" s="249" t="str">
        <f t="shared" si="68"/>
        <v>PENDIENTE</v>
      </c>
      <c r="BH136" s="250"/>
      <c r="BI136" s="250" t="str">
        <f t="shared" si="69"/>
        <v>ABIERTO</v>
      </c>
      <c r="BJ136" s="250" t="str">
        <f t="shared" si="70"/>
        <v>ABIERTO</v>
      </c>
    </row>
    <row r="137" spans="1:62" ht="35.1" customHeight="1" x14ac:dyDescent="0.25">
      <c r="A137" s="171"/>
      <c r="B137" s="171"/>
      <c r="C137" s="145" t="s">
        <v>81</v>
      </c>
      <c r="D137" s="171"/>
      <c r="E137" s="508"/>
      <c r="F137" s="171"/>
      <c r="G137" s="172">
        <v>4</v>
      </c>
      <c r="H137" s="147" t="s">
        <v>375</v>
      </c>
      <c r="I137" s="173" t="s">
        <v>414</v>
      </c>
      <c r="J137" s="171"/>
      <c r="K137" s="171"/>
      <c r="L137" s="171"/>
      <c r="M137" s="365">
        <v>1</v>
      </c>
      <c r="N137" s="171"/>
      <c r="O137" s="145" t="s">
        <v>411</v>
      </c>
      <c r="P137" s="169" t="s">
        <v>380</v>
      </c>
      <c r="Q137" s="171"/>
      <c r="R137" s="171"/>
      <c r="S137" s="171"/>
      <c r="T137" s="170">
        <v>1</v>
      </c>
      <c r="U137" s="171"/>
      <c r="V137" s="437">
        <v>44227</v>
      </c>
      <c r="W137" s="437">
        <v>44500</v>
      </c>
      <c r="X137" s="171"/>
      <c r="Y137" s="54">
        <v>44286</v>
      </c>
      <c r="Z137" s="393"/>
      <c r="AA137" s="392">
        <v>0</v>
      </c>
      <c r="AB137" s="257">
        <f t="shared" si="115"/>
        <v>0</v>
      </c>
      <c r="AC137" s="382">
        <f t="shared" si="75"/>
        <v>0</v>
      </c>
      <c r="AD137" s="248" t="str">
        <f t="shared" si="76"/>
        <v>ALERTA</v>
      </c>
      <c r="AE137" s="363" t="s">
        <v>656</v>
      </c>
      <c r="AF137" s="230"/>
      <c r="AG137" s="249" t="str">
        <f t="shared" si="77"/>
        <v>PENDIENTE</v>
      </c>
      <c r="AH137" s="413">
        <v>44377</v>
      </c>
      <c r="AI137" s="224"/>
      <c r="AJ137" s="224">
        <v>0</v>
      </c>
      <c r="AK137" s="257">
        <f t="shared" si="92"/>
        <v>0</v>
      </c>
      <c r="AL137" s="210">
        <f t="shared" si="93"/>
        <v>0</v>
      </c>
      <c r="AM137" s="248" t="str">
        <f t="shared" si="94"/>
        <v>ALERTA</v>
      </c>
      <c r="AN137" s="420" t="s">
        <v>877</v>
      </c>
      <c r="AO137" s="224" t="s">
        <v>878</v>
      </c>
      <c r="AP137" s="249" t="str">
        <f>IF(AL137=100%,IF(AL137&gt;50%,"CUMPLIDA","PENDIENTE"),IF(AL137&lt;50%,"ATENCIÓN","PENDIENTE"))</f>
        <v>ATENCIÓN</v>
      </c>
      <c r="AQ137" s="254"/>
      <c r="AR137" s="225"/>
      <c r="AS137" s="224"/>
      <c r="AT137" s="224"/>
      <c r="AU137" s="224"/>
      <c r="AV137" s="224"/>
      <c r="AW137" s="226"/>
      <c r="AX137" s="224"/>
      <c r="AY137" s="224"/>
      <c r="AZ137" s="254"/>
      <c r="BA137" s="252"/>
      <c r="BB137" s="224"/>
      <c r="BC137" s="255" t="str">
        <f t="shared" si="65"/>
        <v/>
      </c>
      <c r="BD137" s="256" t="str">
        <f t="shared" si="66"/>
        <v/>
      </c>
      <c r="BE137" s="248" t="str">
        <f t="shared" si="67"/>
        <v/>
      </c>
      <c r="BF137" s="251"/>
      <c r="BG137" s="249" t="str">
        <f t="shared" si="68"/>
        <v>PENDIENTE</v>
      </c>
      <c r="BH137" s="250"/>
      <c r="BI137" s="250" t="str">
        <f t="shared" si="69"/>
        <v>ABIERTO</v>
      </c>
      <c r="BJ137" s="250" t="str">
        <f t="shared" si="70"/>
        <v>ABIERTO</v>
      </c>
    </row>
    <row r="138" spans="1:62" ht="35.1" customHeight="1" x14ac:dyDescent="0.25">
      <c r="A138" s="171"/>
      <c r="B138" s="171"/>
      <c r="C138" s="145" t="s">
        <v>81</v>
      </c>
      <c r="D138" s="171"/>
      <c r="E138" s="508"/>
      <c r="F138" s="171"/>
      <c r="G138" s="172">
        <v>5</v>
      </c>
      <c r="H138" s="147" t="s">
        <v>375</v>
      </c>
      <c r="I138" s="168" t="s">
        <v>415</v>
      </c>
      <c r="J138" s="171"/>
      <c r="K138" s="171"/>
      <c r="L138" s="171"/>
      <c r="M138" s="365">
        <v>1</v>
      </c>
      <c r="N138" s="171"/>
      <c r="O138" s="145" t="s">
        <v>411</v>
      </c>
      <c r="P138" s="169" t="s">
        <v>380</v>
      </c>
      <c r="Q138" s="171"/>
      <c r="R138" s="171"/>
      <c r="S138" s="171"/>
      <c r="T138" s="170">
        <v>1</v>
      </c>
      <c r="U138" s="171"/>
      <c r="V138" s="171"/>
      <c r="W138" s="149">
        <v>44286</v>
      </c>
      <c r="X138" s="171"/>
      <c r="Y138" s="54">
        <v>44286</v>
      </c>
      <c r="Z138" s="393" t="s">
        <v>653</v>
      </c>
      <c r="AA138" s="392">
        <v>1</v>
      </c>
      <c r="AB138" s="257">
        <f t="shared" si="115"/>
        <v>1</v>
      </c>
      <c r="AC138" s="382">
        <f t="shared" si="75"/>
        <v>1</v>
      </c>
      <c r="AD138" s="248" t="str">
        <f t="shared" si="76"/>
        <v>OK</v>
      </c>
      <c r="AE138" s="364"/>
      <c r="AF138" s="230"/>
      <c r="AG138" s="249" t="str">
        <f t="shared" si="77"/>
        <v>CUMPLIDA</v>
      </c>
      <c r="AH138" s="224"/>
      <c r="AI138" s="224"/>
      <c r="AJ138" s="224"/>
      <c r="AK138" s="257"/>
      <c r="AL138" s="210"/>
      <c r="AM138" s="250"/>
      <c r="AN138" s="436"/>
      <c r="AO138" s="436"/>
      <c r="AP138" s="415"/>
      <c r="AQ138" s="254"/>
      <c r="AR138" s="225"/>
      <c r="AS138" s="224"/>
      <c r="AT138" s="224"/>
      <c r="AU138" s="224"/>
      <c r="AV138" s="224"/>
      <c r="AW138" s="226"/>
      <c r="AX138" s="224"/>
      <c r="AY138" s="224"/>
      <c r="AZ138" s="254"/>
      <c r="BA138" s="252"/>
      <c r="BB138" s="224"/>
      <c r="BC138" s="255" t="str">
        <f t="shared" si="65"/>
        <v/>
      </c>
      <c r="BD138" s="256" t="str">
        <f t="shared" si="66"/>
        <v/>
      </c>
      <c r="BE138" s="248" t="str">
        <f t="shared" si="67"/>
        <v/>
      </c>
      <c r="BF138" s="251"/>
      <c r="BG138" s="249" t="str">
        <f t="shared" si="68"/>
        <v>PENDIENTE</v>
      </c>
      <c r="BH138" s="250"/>
      <c r="BI138" s="250" t="str">
        <f t="shared" si="69"/>
        <v>CERRADO</v>
      </c>
      <c r="BJ138" s="250" t="str">
        <f t="shared" si="70"/>
        <v>CERRADO</v>
      </c>
    </row>
    <row r="139" spans="1:62" ht="35.1" customHeight="1" x14ac:dyDescent="0.25">
      <c r="A139" s="171"/>
      <c r="B139" s="171"/>
      <c r="C139" s="145" t="s">
        <v>81</v>
      </c>
      <c r="D139" s="171"/>
      <c r="E139" s="508"/>
      <c r="F139" s="171"/>
      <c r="G139" s="172">
        <v>6</v>
      </c>
      <c r="H139" s="147" t="s">
        <v>375</v>
      </c>
      <c r="I139" s="168" t="s">
        <v>416</v>
      </c>
      <c r="J139" s="171"/>
      <c r="K139" s="171"/>
      <c r="L139" s="171"/>
      <c r="M139" s="365">
        <v>1</v>
      </c>
      <c r="N139" s="171"/>
      <c r="O139" s="145" t="s">
        <v>411</v>
      </c>
      <c r="P139" s="169" t="s">
        <v>380</v>
      </c>
      <c r="Q139" s="171"/>
      <c r="R139" s="171"/>
      <c r="S139" s="171"/>
      <c r="T139" s="170">
        <v>1</v>
      </c>
      <c r="U139" s="171"/>
      <c r="V139" s="171"/>
      <c r="W139" s="149">
        <v>44286</v>
      </c>
      <c r="X139" s="171"/>
      <c r="Y139" s="54">
        <v>44286</v>
      </c>
      <c r="Z139" s="393" t="s">
        <v>653</v>
      </c>
      <c r="AA139" s="392">
        <v>1</v>
      </c>
      <c r="AB139" s="257">
        <f t="shared" si="115"/>
        <v>1</v>
      </c>
      <c r="AC139" s="382">
        <f t="shared" si="75"/>
        <v>1</v>
      </c>
      <c r="AD139" s="248" t="str">
        <f t="shared" si="76"/>
        <v>OK</v>
      </c>
      <c r="AE139" s="364"/>
      <c r="AF139" s="230"/>
      <c r="AG139" s="249" t="str">
        <f t="shared" si="77"/>
        <v>CUMPLIDA</v>
      </c>
      <c r="AH139" s="224"/>
      <c r="AI139" s="224"/>
      <c r="AJ139" s="224"/>
      <c r="AK139" s="257"/>
      <c r="AL139" s="210"/>
      <c r="AM139" s="250"/>
      <c r="AN139" s="436"/>
      <c r="AO139" s="436"/>
      <c r="AP139" s="415"/>
      <c r="AQ139" s="254"/>
      <c r="AR139" s="225"/>
      <c r="AS139" s="224"/>
      <c r="AT139" s="224"/>
      <c r="AU139" s="224"/>
      <c r="AV139" s="224"/>
      <c r="AW139" s="226"/>
      <c r="AX139" s="224"/>
      <c r="AY139" s="224"/>
      <c r="AZ139" s="254"/>
      <c r="BA139" s="252"/>
      <c r="BB139" s="224"/>
      <c r="BC139" s="255" t="str">
        <f t="shared" si="65"/>
        <v/>
      </c>
      <c r="BD139" s="256" t="str">
        <f t="shared" si="66"/>
        <v/>
      </c>
      <c r="BE139" s="248" t="str">
        <f t="shared" si="67"/>
        <v/>
      </c>
      <c r="BF139" s="251"/>
      <c r="BG139" s="249" t="str">
        <f t="shared" si="68"/>
        <v>PENDIENTE</v>
      </c>
      <c r="BH139" s="250"/>
      <c r="BI139" s="250" t="str">
        <f t="shared" si="69"/>
        <v>CERRADO</v>
      </c>
      <c r="BJ139" s="250" t="str">
        <f t="shared" si="70"/>
        <v>CERRADO</v>
      </c>
    </row>
    <row r="140" spans="1:62" ht="35.1" customHeight="1" x14ac:dyDescent="0.25">
      <c r="A140" s="171"/>
      <c r="B140" s="171"/>
      <c r="C140" s="145" t="s">
        <v>81</v>
      </c>
      <c r="D140" s="171"/>
      <c r="E140" s="508"/>
      <c r="F140" s="171"/>
      <c r="G140" s="172">
        <v>7</v>
      </c>
      <c r="H140" s="147" t="s">
        <v>375</v>
      </c>
      <c r="I140" s="168" t="s">
        <v>417</v>
      </c>
      <c r="J140" s="171"/>
      <c r="K140" s="171"/>
      <c r="L140" s="171"/>
      <c r="M140" s="365">
        <v>1</v>
      </c>
      <c r="N140" s="171"/>
      <c r="O140" s="145" t="s">
        <v>411</v>
      </c>
      <c r="P140" s="169" t="s">
        <v>380</v>
      </c>
      <c r="Q140" s="171"/>
      <c r="R140" s="171"/>
      <c r="S140" s="171"/>
      <c r="T140" s="170">
        <v>1</v>
      </c>
      <c r="U140" s="171"/>
      <c r="V140" s="171"/>
      <c r="W140" s="149">
        <v>44286</v>
      </c>
      <c r="X140" s="171"/>
      <c r="Y140" s="54">
        <v>44286</v>
      </c>
      <c r="Z140" s="393" t="s">
        <v>654</v>
      </c>
      <c r="AA140" s="392">
        <v>1</v>
      </c>
      <c r="AB140" s="257">
        <f t="shared" si="115"/>
        <v>1</v>
      </c>
      <c r="AC140" s="382">
        <f t="shared" si="75"/>
        <v>1</v>
      </c>
      <c r="AD140" s="248" t="str">
        <f t="shared" si="76"/>
        <v>OK</v>
      </c>
      <c r="AE140" s="362" t="s">
        <v>658</v>
      </c>
      <c r="AF140" s="230"/>
      <c r="AG140" s="249" t="str">
        <f t="shared" si="77"/>
        <v>CUMPLIDA</v>
      </c>
      <c r="AH140" s="224"/>
      <c r="AI140" s="224"/>
      <c r="AJ140" s="224"/>
      <c r="AK140" s="257"/>
      <c r="AL140" s="210"/>
      <c r="AM140" s="250"/>
      <c r="AN140" s="436"/>
      <c r="AO140" s="436"/>
      <c r="AP140" s="415"/>
      <c r="AQ140" s="254"/>
      <c r="AR140" s="225"/>
      <c r="AS140" s="224"/>
      <c r="AT140" s="224"/>
      <c r="AU140" s="224"/>
      <c r="AV140" s="224"/>
      <c r="AW140" s="226"/>
      <c r="AX140" s="224"/>
      <c r="AY140" s="224"/>
      <c r="AZ140" s="254"/>
      <c r="BA140" s="252"/>
      <c r="BB140" s="224"/>
      <c r="BC140" s="255" t="str">
        <f t="shared" si="65"/>
        <v/>
      </c>
      <c r="BD140" s="256" t="str">
        <f t="shared" si="66"/>
        <v/>
      </c>
      <c r="BE140" s="248" t="str">
        <f t="shared" si="67"/>
        <v/>
      </c>
      <c r="BF140" s="251"/>
      <c r="BG140" s="249" t="str">
        <f t="shared" si="68"/>
        <v>PENDIENTE</v>
      </c>
      <c r="BH140" s="250"/>
      <c r="BI140" s="250" t="str">
        <f t="shared" si="69"/>
        <v>CERRADO</v>
      </c>
      <c r="BJ140" s="250" t="str">
        <f t="shared" si="70"/>
        <v>CERRADO</v>
      </c>
    </row>
    <row r="141" spans="1:62" ht="35.1" customHeight="1" x14ac:dyDescent="0.25">
      <c r="A141" s="171"/>
      <c r="B141" s="171"/>
      <c r="C141" s="145" t="s">
        <v>81</v>
      </c>
      <c r="D141" s="171"/>
      <c r="E141" s="508"/>
      <c r="F141" s="171"/>
      <c r="G141" s="172">
        <v>8</v>
      </c>
      <c r="H141" s="147" t="s">
        <v>375</v>
      </c>
      <c r="I141" s="168" t="s">
        <v>418</v>
      </c>
      <c r="J141" s="171"/>
      <c r="K141" s="171"/>
      <c r="L141" s="171"/>
      <c r="M141" s="365">
        <v>1</v>
      </c>
      <c r="N141" s="171"/>
      <c r="O141" s="145" t="s">
        <v>411</v>
      </c>
      <c r="P141" s="169" t="s">
        <v>380</v>
      </c>
      <c r="Q141" s="171"/>
      <c r="R141" s="171"/>
      <c r="S141" s="171"/>
      <c r="T141" s="170">
        <v>1</v>
      </c>
      <c r="U141" s="171"/>
      <c r="V141" s="171"/>
      <c r="W141" s="149">
        <v>44286</v>
      </c>
      <c r="X141" s="171"/>
      <c r="Y141" s="54">
        <v>44286</v>
      </c>
      <c r="Z141" s="393" t="s">
        <v>653</v>
      </c>
      <c r="AA141" s="392">
        <v>1</v>
      </c>
      <c r="AB141" s="257">
        <f t="shared" si="115"/>
        <v>1</v>
      </c>
      <c r="AC141" s="382">
        <f t="shared" si="75"/>
        <v>1</v>
      </c>
      <c r="AD141" s="248" t="str">
        <f t="shared" si="76"/>
        <v>OK</v>
      </c>
      <c r="AE141" s="364"/>
      <c r="AF141" s="230"/>
      <c r="AG141" s="249" t="str">
        <f t="shared" si="77"/>
        <v>CUMPLIDA</v>
      </c>
      <c r="AH141" s="224"/>
      <c r="AI141" s="224"/>
      <c r="AJ141" s="224"/>
      <c r="AK141" s="257"/>
      <c r="AL141" s="210"/>
      <c r="AM141" s="250"/>
      <c r="AN141" s="436"/>
      <c r="AO141" s="436"/>
      <c r="AP141" s="415"/>
      <c r="AQ141" s="254"/>
      <c r="AR141" s="225"/>
      <c r="AS141" s="224"/>
      <c r="AT141" s="224"/>
      <c r="AU141" s="224"/>
      <c r="AV141" s="224"/>
      <c r="AW141" s="226"/>
      <c r="AX141" s="224"/>
      <c r="AY141" s="224"/>
      <c r="AZ141" s="254"/>
      <c r="BA141" s="252"/>
      <c r="BB141" s="224"/>
      <c r="BC141" s="255" t="str">
        <f t="shared" si="65"/>
        <v/>
      </c>
      <c r="BD141" s="256" t="str">
        <f t="shared" si="66"/>
        <v/>
      </c>
      <c r="BE141" s="248" t="str">
        <f t="shared" si="67"/>
        <v/>
      </c>
      <c r="BF141" s="251"/>
      <c r="BG141" s="249" t="str">
        <f t="shared" si="68"/>
        <v>PENDIENTE</v>
      </c>
      <c r="BH141" s="250"/>
      <c r="BI141" s="250" t="str">
        <f t="shared" si="69"/>
        <v>CERRADO</v>
      </c>
      <c r="BJ141" s="250" t="str">
        <f t="shared" si="70"/>
        <v>CERRADO</v>
      </c>
    </row>
    <row r="142" spans="1:62" ht="35.1" customHeight="1" x14ac:dyDescent="0.2">
      <c r="A142" s="174"/>
      <c r="B142" s="175"/>
      <c r="C142" s="176" t="s">
        <v>81</v>
      </c>
      <c r="D142" s="174"/>
      <c r="E142" s="537" t="s">
        <v>438</v>
      </c>
      <c r="F142" s="175"/>
      <c r="G142" s="174">
        <v>1</v>
      </c>
      <c r="H142" s="107" t="s">
        <v>447</v>
      </c>
      <c r="I142" s="177" t="s">
        <v>439</v>
      </c>
      <c r="J142" s="259" t="s">
        <v>566</v>
      </c>
      <c r="K142" s="259" t="s">
        <v>567</v>
      </c>
      <c r="L142" s="48"/>
      <c r="M142" s="183">
        <v>2</v>
      </c>
      <c r="N142" s="183" t="s">
        <v>88</v>
      </c>
      <c r="O142" s="48" t="s">
        <v>568</v>
      </c>
      <c r="P142" s="48" t="s">
        <v>569</v>
      </c>
      <c r="Q142" s="48"/>
      <c r="R142" s="183"/>
      <c r="S142" s="48"/>
      <c r="T142" s="260">
        <v>1</v>
      </c>
      <c r="U142" s="261"/>
      <c r="V142" s="262">
        <v>44287</v>
      </c>
      <c r="W142" s="262">
        <v>44561</v>
      </c>
      <c r="X142" s="183"/>
      <c r="Y142" s="54"/>
      <c r="AB142" s="227" t="str">
        <f t="shared" si="83"/>
        <v/>
      </c>
      <c r="AC142" s="228" t="str">
        <f t="shared" si="75"/>
        <v/>
      </c>
      <c r="AD142" s="248" t="str">
        <f t="shared" si="76"/>
        <v/>
      </c>
      <c r="AE142" s="252"/>
      <c r="AF142" s="230"/>
      <c r="AG142" s="249" t="str">
        <f t="shared" si="77"/>
        <v>PENDIENTE</v>
      </c>
      <c r="AH142" s="403">
        <v>44377</v>
      </c>
      <c r="AI142" s="445" t="s">
        <v>879</v>
      </c>
      <c r="AJ142" s="404">
        <v>0.85</v>
      </c>
      <c r="AK142" s="370">
        <f>(IF(AJ142="","",IF(OR($M142=0,$M142="",AH142=""),"",AJ142/$M142)))</f>
        <v>0.42499999999999999</v>
      </c>
      <c r="AL142" s="57">
        <f>(IF(OR($T142="",AK142=""),"",IF(OR($T142=0,AK142=0),0,IF((AK142*100%)/$T142&gt;100%,100%,(AK142*100%)/$T142))))</f>
        <v>0.42499999999999999</v>
      </c>
      <c r="AM142" s="371" t="str">
        <f>IF(AJ142="","",IF(AL142&lt;100%, IF(AL142&lt;25%, "ALERTA","EN TERMINO"), IF(AL142=100%, "OK", "EN TERMINO")))</f>
        <v>EN TERMINO</v>
      </c>
      <c r="AN142" s="373" t="s">
        <v>880</v>
      </c>
      <c r="AO142" s="373" t="s">
        <v>826</v>
      </c>
      <c r="AP142" s="405" t="str">
        <f>IF(AL142=100%,IF(AL142&gt;25%,"CUMPLIDA","PENDIENTE"),IF(AL142&lt;25%,"INCUMPLIDA","PENDIENTE"))</f>
        <v>PENDIENTE</v>
      </c>
      <c r="AQ142" s="597">
        <v>44469</v>
      </c>
      <c r="AR142" s="598" t="s">
        <v>1147</v>
      </c>
      <c r="AS142" s="455">
        <v>1.9</v>
      </c>
      <c r="AT142" s="56">
        <f>(IF(AS142="","",IF(OR($M142=0,$M142="",$AG142=""),"",AS142/$M142)))</f>
        <v>0.95</v>
      </c>
      <c r="AU142" s="57">
        <f>(IF(OR($T142="",AT142=""),"",IF(OR($T142=0,AT142=0),0,IF((AT142*100%)/$T142&gt;100%,100%,(AT142*100%)/$T142))))</f>
        <v>0.95</v>
      </c>
      <c r="AV142" s="58" t="str">
        <f>IF(AS142="","",IF(AU142&lt;100%, IF(AU142&lt;45%, "ALERTA","EN TERMINO"), IF(AU142=100%, "OK", "EN TERMINO")))</f>
        <v>EN TERMINO</v>
      </c>
      <c r="AW142" s="599" t="s">
        <v>1148</v>
      </c>
      <c r="AX142" s="459" t="s">
        <v>1046</v>
      </c>
      <c r="AY142" s="600" t="str">
        <f>IF(AT142=100%,IF(AT142&gt;90%,"CUMPLIDA","PENDIENTE"),IF(AT142&lt;50%,"INCUMPLIDA","PENDIENTE"))</f>
        <v>PENDIENTE</v>
      </c>
      <c r="AZ142" s="254"/>
      <c r="BA142" s="252"/>
      <c r="BB142" s="224"/>
      <c r="BC142" s="255" t="str">
        <f t="shared" si="65"/>
        <v/>
      </c>
      <c r="BD142" s="256" t="str">
        <f t="shared" si="66"/>
        <v/>
      </c>
      <c r="BE142" s="248" t="str">
        <f t="shared" si="67"/>
        <v/>
      </c>
      <c r="BF142" s="251"/>
      <c r="BG142" s="249" t="str">
        <f t="shared" si="68"/>
        <v>PENDIENTE</v>
      </c>
      <c r="BH142" s="250"/>
      <c r="BI142" s="250" t="str">
        <f t="shared" si="69"/>
        <v>ABIERTO</v>
      </c>
      <c r="BJ142" s="250" t="str">
        <f>IF(AY142="CUMPLIDA","CERRADO","ABIERTO")</f>
        <v>ABIERTO</v>
      </c>
    </row>
    <row r="143" spans="1:62" ht="35.1" customHeight="1" x14ac:dyDescent="0.2">
      <c r="A143" s="174"/>
      <c r="B143" s="175"/>
      <c r="C143" s="176" t="s">
        <v>81</v>
      </c>
      <c r="D143" s="174"/>
      <c r="E143" s="537"/>
      <c r="F143" s="174"/>
      <c r="G143" s="174">
        <v>2</v>
      </c>
      <c r="H143" s="107" t="s">
        <v>447</v>
      </c>
      <c r="I143" s="178" t="s">
        <v>440</v>
      </c>
      <c r="J143" s="259" t="s">
        <v>570</v>
      </c>
      <c r="K143" s="259" t="s">
        <v>571</v>
      </c>
      <c r="L143" s="183"/>
      <c r="M143" s="183">
        <v>1</v>
      </c>
      <c r="N143" s="48" t="s">
        <v>208</v>
      </c>
      <c r="O143" s="48" t="s">
        <v>568</v>
      </c>
      <c r="P143" s="48" t="s">
        <v>572</v>
      </c>
      <c r="Q143" s="183"/>
      <c r="R143" s="183"/>
      <c r="S143" s="183"/>
      <c r="T143" s="260">
        <v>1</v>
      </c>
      <c r="U143" s="183"/>
      <c r="V143" s="262">
        <v>44287</v>
      </c>
      <c r="W143" s="262">
        <v>44561</v>
      </c>
      <c r="X143" s="183"/>
      <c r="Y143" s="54"/>
      <c r="AB143" s="227" t="str">
        <f t="shared" si="83"/>
        <v/>
      </c>
      <c r="AC143" s="228" t="str">
        <f t="shared" si="75"/>
        <v/>
      </c>
      <c r="AD143" s="248" t="str">
        <f t="shared" si="76"/>
        <v/>
      </c>
      <c r="AE143" s="252"/>
      <c r="AF143" s="230"/>
      <c r="AG143" s="249" t="str">
        <f t="shared" si="77"/>
        <v>PENDIENTE</v>
      </c>
      <c r="AH143" s="403">
        <v>44377</v>
      </c>
      <c r="AI143" s="446" t="s">
        <v>881</v>
      </c>
      <c r="AJ143" s="404">
        <v>0</v>
      </c>
      <c r="AK143" s="370">
        <f t="shared" ref="AK143:AK149" si="116">(IF(AJ143="","",IF(OR($M143=0,$M143="",AH143=""),"",AJ143/$M143)))</f>
        <v>0</v>
      </c>
      <c r="AL143" s="57">
        <f t="shared" ref="AL143:AL149" si="117">(IF(OR($T143="",AK143=""),"",IF(OR($T143=0,AK143=0),0,IF((AK143*100%)/$T143&gt;100%,100%,(AK143*100%)/$T143))))</f>
        <v>0</v>
      </c>
      <c r="AM143" s="371" t="str">
        <f>IF(AJ143="","",IF(AL143&lt;100%, IF(AL143&lt;25%, "ALERTA","EN TERMINO"), IF(AL143=100%, "OK", "EN TERMINO")))</f>
        <v>ALERTA</v>
      </c>
      <c r="AN143" s="373" t="s">
        <v>882</v>
      </c>
      <c r="AO143" s="373" t="s">
        <v>826</v>
      </c>
      <c r="AP143" s="405" t="str">
        <f>IF(AL143=100%,IF(AL143&gt;25%,"CUMPLIDA","PENDIENTE"),IF(AL143&lt;25%,"ATENCIÓN","PENDIENTE"))</f>
        <v>ATENCIÓN</v>
      </c>
      <c r="AQ143" s="597">
        <v>44469</v>
      </c>
      <c r="AR143" s="598" t="s">
        <v>1149</v>
      </c>
      <c r="AS143" s="455">
        <v>1</v>
      </c>
      <c r="AT143" s="56">
        <f>(IF(AS143="","",IF(OR($M143=0,$M143="",$AG143=""),"",AS143/$M143)))</f>
        <v>1</v>
      </c>
      <c r="AU143" s="57">
        <f>(IF(OR($T143="",AT143=""),"",IF(OR($T143=0,AT143=0),0,IF((AT143*100%)/$T143&gt;100%,100%,(AT143*100%)/$T143))))</f>
        <v>1</v>
      </c>
      <c r="AV143" s="58" t="str">
        <f>IF(AS143="","",IF(AU143&lt;100%, IF(AU143&lt;25%, "ALERTA","EN TERMINO"), IF(AU143=100%, "OK", "EN TERMINO")))</f>
        <v>OK</v>
      </c>
      <c r="AW143" s="599" t="s">
        <v>1150</v>
      </c>
      <c r="AX143" s="459" t="s">
        <v>1046</v>
      </c>
      <c r="AY143" s="600" t="str">
        <f>IF(AU143=100%,IF(AU143&gt;90%,"CUMPLIDA","PENDIENTE"),IF(AU143&lt;50%,"INCUMPLIDA","PENDIENTE"))</f>
        <v>CUMPLIDA</v>
      </c>
      <c r="AZ143" s="254"/>
      <c r="BA143" s="252"/>
      <c r="BB143" s="224"/>
      <c r="BC143" s="255" t="str">
        <f t="shared" si="65"/>
        <v/>
      </c>
      <c r="BD143" s="256" t="str">
        <f t="shared" si="66"/>
        <v/>
      </c>
      <c r="BE143" s="248" t="str">
        <f t="shared" si="67"/>
        <v/>
      </c>
      <c r="BF143" s="251"/>
      <c r="BG143" s="249" t="str">
        <f t="shared" si="68"/>
        <v>PENDIENTE</v>
      </c>
      <c r="BH143" s="250"/>
      <c r="BI143" s="250" t="str">
        <f t="shared" si="69"/>
        <v>ABIERTO</v>
      </c>
      <c r="BJ143" s="250" t="str">
        <f t="shared" ref="BJ143:BJ149" si="118">IF(AY143="CUMPLIDA","CERRADO","ABIERTO")</f>
        <v>CERRADO</v>
      </c>
    </row>
    <row r="144" spans="1:62" ht="35.1" customHeight="1" x14ac:dyDescent="0.2">
      <c r="A144" s="174"/>
      <c r="B144" s="175"/>
      <c r="C144" s="176" t="s">
        <v>81</v>
      </c>
      <c r="D144" s="174"/>
      <c r="E144" s="537"/>
      <c r="F144" s="174"/>
      <c r="G144" s="174">
        <v>5</v>
      </c>
      <c r="H144" s="107" t="s">
        <v>447</v>
      </c>
      <c r="I144" s="177" t="s">
        <v>441</v>
      </c>
      <c r="J144" s="259" t="s">
        <v>573</v>
      </c>
      <c r="K144" s="259" t="s">
        <v>574</v>
      </c>
      <c r="L144" s="183"/>
      <c r="M144" s="183">
        <v>1</v>
      </c>
      <c r="N144" s="48" t="s">
        <v>208</v>
      </c>
      <c r="O144" s="48" t="s">
        <v>568</v>
      </c>
      <c r="P144" s="48" t="s">
        <v>572</v>
      </c>
      <c r="Q144" s="183"/>
      <c r="R144" s="183"/>
      <c r="S144" s="183"/>
      <c r="T144" s="260">
        <v>1</v>
      </c>
      <c r="U144" s="183"/>
      <c r="V144" s="262">
        <v>44287</v>
      </c>
      <c r="W144" s="262">
        <v>44561</v>
      </c>
      <c r="X144" s="183"/>
      <c r="Y144" s="54"/>
      <c r="AB144" s="227" t="str">
        <f t="shared" si="83"/>
        <v/>
      </c>
      <c r="AC144" s="228" t="str">
        <f t="shared" si="75"/>
        <v/>
      </c>
      <c r="AD144" s="248" t="str">
        <f t="shared" si="76"/>
        <v/>
      </c>
      <c r="AE144" s="252"/>
      <c r="AF144" s="230"/>
      <c r="AG144" s="249" t="str">
        <f t="shared" si="77"/>
        <v>PENDIENTE</v>
      </c>
      <c r="AH144" s="403">
        <v>44377</v>
      </c>
      <c r="AI144" s="446" t="s">
        <v>883</v>
      </c>
      <c r="AJ144" s="404">
        <v>0.5</v>
      </c>
      <c r="AK144" s="370">
        <f t="shared" si="116"/>
        <v>0.5</v>
      </c>
      <c r="AL144" s="57">
        <f t="shared" si="117"/>
        <v>0.5</v>
      </c>
      <c r="AM144" s="371" t="str">
        <f t="shared" ref="AM144:AM149" si="119">IF(AJ144="","",IF(AL144&lt;100%, IF(AL144&lt;25%, "ALERTA","EN TERMINO"), IF(AL144=100%, "OK", "EN TERMINO")))</f>
        <v>EN TERMINO</v>
      </c>
      <c r="AN144" s="373" t="s">
        <v>884</v>
      </c>
      <c r="AO144" s="373" t="s">
        <v>826</v>
      </c>
      <c r="AP144" s="405" t="str">
        <f t="shared" ref="AP144:AP149" si="120">IF(AL144=100%,IF(AL144&gt;25%,"CUMPLIDA","PENDIENTE"),IF(AL144&lt;25%,"INCUMPLIDA","PENDIENTE"))</f>
        <v>PENDIENTE</v>
      </c>
      <c r="AQ144" s="597">
        <v>44469</v>
      </c>
      <c r="AR144" s="601" t="s">
        <v>1151</v>
      </c>
      <c r="AS144" s="455">
        <v>1</v>
      </c>
      <c r="AT144" s="56">
        <f t="shared" ref="AT144:AT149" si="121">(IF(AS144="","",IF(OR($M144=0,$M144="",$AG144=""),"",AS144/$M144)))</f>
        <v>1</v>
      </c>
      <c r="AU144" s="57">
        <f t="shared" ref="AU144:AU149" si="122">(IF(OR($T144="",AT144=""),"",IF(OR($T144=0,AT144=0),0,IF((AT144*100%)/$T144&gt;100%,100%,(AT144*100%)/$T144))))</f>
        <v>1</v>
      </c>
      <c r="AV144" s="58" t="str">
        <f t="shared" ref="AV144:AV149" si="123">IF(AS144="","",IF(AU144&lt;100%, IF(AU144&lt;25%, "ALERTA","EN TERMINO"), IF(AU144=100%, "OK", "EN TERMINO")))</f>
        <v>OK</v>
      </c>
      <c r="AW144" s="383" t="s">
        <v>1152</v>
      </c>
      <c r="AX144" s="459" t="s">
        <v>1046</v>
      </c>
      <c r="AY144" s="600" t="str">
        <f t="shared" ref="AY144:AY147" si="124">IF(AU144=100%,IF(AU144&gt;90%,"CUMPLIDA","PENDIENTE"),IF(AU144&lt;50%,"INCUMPLIDA","PENDIENTE"))</f>
        <v>CUMPLIDA</v>
      </c>
      <c r="AZ144" s="254"/>
      <c r="BA144" s="252"/>
      <c r="BB144" s="224"/>
      <c r="BC144" s="255" t="str">
        <f t="shared" si="65"/>
        <v/>
      </c>
      <c r="BD144" s="256" t="str">
        <f t="shared" si="66"/>
        <v/>
      </c>
      <c r="BE144" s="248" t="str">
        <f t="shared" si="67"/>
        <v/>
      </c>
      <c r="BF144" s="251"/>
      <c r="BG144" s="249" t="str">
        <f t="shared" si="68"/>
        <v>PENDIENTE</v>
      </c>
      <c r="BH144" s="250"/>
      <c r="BI144" s="250" t="str">
        <f t="shared" si="69"/>
        <v>ABIERTO</v>
      </c>
      <c r="BJ144" s="250" t="str">
        <f t="shared" si="118"/>
        <v>CERRADO</v>
      </c>
    </row>
    <row r="145" spans="1:62" ht="35.1" customHeight="1" x14ac:dyDescent="0.2">
      <c r="A145" s="174"/>
      <c r="B145" s="175"/>
      <c r="C145" s="176" t="s">
        <v>81</v>
      </c>
      <c r="D145" s="174"/>
      <c r="E145" s="537"/>
      <c r="F145" s="174"/>
      <c r="G145" s="538">
        <v>6</v>
      </c>
      <c r="H145" s="107" t="s">
        <v>447</v>
      </c>
      <c r="I145" s="179" t="s">
        <v>442</v>
      </c>
      <c r="J145" s="259" t="s">
        <v>575</v>
      </c>
      <c r="K145" s="259" t="s">
        <v>576</v>
      </c>
      <c r="L145" s="183"/>
      <c r="M145" s="183">
        <v>1</v>
      </c>
      <c r="N145" s="263" t="s">
        <v>208</v>
      </c>
      <c r="O145" s="48" t="s">
        <v>568</v>
      </c>
      <c r="P145" s="48" t="s">
        <v>577</v>
      </c>
      <c r="Q145" s="183"/>
      <c r="R145" s="183"/>
      <c r="S145" s="183"/>
      <c r="T145" s="260">
        <v>1</v>
      </c>
      <c r="U145" s="183"/>
      <c r="V145" s="262">
        <v>44287</v>
      </c>
      <c r="W145" s="262">
        <v>44377</v>
      </c>
      <c r="X145" s="183"/>
      <c r="Y145" s="54"/>
      <c r="AB145" s="227" t="str">
        <f t="shared" si="83"/>
        <v/>
      </c>
      <c r="AC145" s="228" t="str">
        <f t="shared" si="75"/>
        <v/>
      </c>
      <c r="AD145" s="248" t="str">
        <f t="shared" si="76"/>
        <v/>
      </c>
      <c r="AE145" s="252"/>
      <c r="AF145" s="230"/>
      <c r="AG145" s="249" t="str">
        <f t="shared" si="77"/>
        <v>PENDIENTE</v>
      </c>
      <c r="AH145" s="403">
        <v>44377</v>
      </c>
      <c r="AI145" s="446" t="s">
        <v>885</v>
      </c>
      <c r="AJ145" s="404">
        <v>0.75</v>
      </c>
      <c r="AK145" s="370">
        <f t="shared" si="116"/>
        <v>0.75</v>
      </c>
      <c r="AL145" s="57">
        <f t="shared" si="117"/>
        <v>0.75</v>
      </c>
      <c r="AM145" s="371" t="str">
        <f t="shared" si="119"/>
        <v>EN TERMINO</v>
      </c>
      <c r="AN145" s="447" t="s">
        <v>886</v>
      </c>
      <c r="AO145" s="373" t="s">
        <v>826</v>
      </c>
      <c r="AP145" s="405" t="str">
        <f>IF(AL145=100%,IF(AL145&gt;25%,"CUMPLIDA","PENDIENTE"),IF(AL145&lt;100%,"INCUMPLIDA","PENDIENTE"))</f>
        <v>INCUMPLIDA</v>
      </c>
      <c r="AQ145" s="597">
        <v>44469</v>
      </c>
      <c r="AR145" s="598" t="s">
        <v>1153</v>
      </c>
      <c r="AS145" s="455">
        <v>0.75</v>
      </c>
      <c r="AT145" s="56">
        <f t="shared" si="121"/>
        <v>0.75</v>
      </c>
      <c r="AU145" s="57">
        <f t="shared" si="122"/>
        <v>0.75</v>
      </c>
      <c r="AV145" s="58" t="str">
        <f t="shared" si="123"/>
        <v>EN TERMINO</v>
      </c>
      <c r="AW145" s="383" t="s">
        <v>1154</v>
      </c>
      <c r="AX145" s="459" t="s">
        <v>1046</v>
      </c>
      <c r="AY145" s="600" t="str">
        <f t="shared" si="124"/>
        <v>PENDIENTE</v>
      </c>
      <c r="AZ145" s="254"/>
      <c r="BA145" s="252"/>
      <c r="BB145" s="224"/>
      <c r="BC145" s="255" t="str">
        <f t="shared" si="65"/>
        <v/>
      </c>
      <c r="BD145" s="256" t="str">
        <f t="shared" si="66"/>
        <v/>
      </c>
      <c r="BE145" s="248" t="str">
        <f t="shared" si="67"/>
        <v/>
      </c>
      <c r="BF145" s="251"/>
      <c r="BG145" s="249" t="str">
        <f t="shared" si="68"/>
        <v>PENDIENTE</v>
      </c>
      <c r="BH145" s="250"/>
      <c r="BI145" s="250" t="str">
        <f t="shared" si="69"/>
        <v>ABIERTO</v>
      </c>
      <c r="BJ145" s="250" t="str">
        <f t="shared" si="118"/>
        <v>ABIERTO</v>
      </c>
    </row>
    <row r="146" spans="1:62" ht="35.1" customHeight="1" x14ac:dyDescent="0.2">
      <c r="A146" s="174"/>
      <c r="B146" s="175"/>
      <c r="C146" s="176" t="s">
        <v>81</v>
      </c>
      <c r="D146" s="174"/>
      <c r="E146" s="537"/>
      <c r="F146" s="174"/>
      <c r="G146" s="538"/>
      <c r="H146" s="107" t="s">
        <v>447</v>
      </c>
      <c r="I146" s="180" t="s">
        <v>443</v>
      </c>
      <c r="J146" s="259" t="s">
        <v>578</v>
      </c>
      <c r="K146" s="259" t="s">
        <v>579</v>
      </c>
      <c r="L146" s="183"/>
      <c r="M146" s="183">
        <v>2</v>
      </c>
      <c r="N146" s="183" t="s">
        <v>88</v>
      </c>
      <c r="O146" s="48" t="s">
        <v>568</v>
      </c>
      <c r="P146" s="48" t="s">
        <v>577</v>
      </c>
      <c r="Q146" s="183"/>
      <c r="R146" s="183"/>
      <c r="S146" s="183"/>
      <c r="T146" s="260">
        <v>1</v>
      </c>
      <c r="U146" s="183"/>
      <c r="V146" s="262">
        <v>44287</v>
      </c>
      <c r="W146" s="262">
        <v>44377</v>
      </c>
      <c r="X146" s="183"/>
      <c r="Y146" s="54"/>
      <c r="AB146" s="227" t="str">
        <f t="shared" si="83"/>
        <v/>
      </c>
      <c r="AC146" s="228" t="str">
        <f t="shared" si="75"/>
        <v/>
      </c>
      <c r="AD146" s="248" t="str">
        <f t="shared" si="76"/>
        <v/>
      </c>
      <c r="AE146" s="252"/>
      <c r="AF146" s="230"/>
      <c r="AG146" s="249" t="str">
        <f t="shared" si="77"/>
        <v>PENDIENTE</v>
      </c>
      <c r="AH146" s="403">
        <v>44377</v>
      </c>
      <c r="AI146" s="446" t="s">
        <v>887</v>
      </c>
      <c r="AJ146" s="404">
        <v>0.5</v>
      </c>
      <c r="AK146" s="370">
        <f t="shared" si="116"/>
        <v>0.25</v>
      </c>
      <c r="AL146" s="57">
        <f t="shared" si="117"/>
        <v>0.25</v>
      </c>
      <c r="AM146" s="371" t="str">
        <f t="shared" si="119"/>
        <v>EN TERMINO</v>
      </c>
      <c r="AN146" s="447" t="s">
        <v>888</v>
      </c>
      <c r="AO146" s="373" t="s">
        <v>826</v>
      </c>
      <c r="AP146" s="405" t="str">
        <f t="shared" ref="AP146:AP147" si="125">IF(AL146=100%,IF(AL146&gt;25%,"CUMPLIDA","PENDIENTE"),IF(AL146&lt;100%,"INCUMPLIDA","PENDIENTE"))</f>
        <v>INCUMPLIDA</v>
      </c>
      <c r="AQ146" s="597">
        <v>44469</v>
      </c>
      <c r="AR146" s="602" t="s">
        <v>1155</v>
      </c>
      <c r="AS146" s="455">
        <v>0.5</v>
      </c>
      <c r="AT146" s="56">
        <f t="shared" si="121"/>
        <v>0.25</v>
      </c>
      <c r="AU146" s="57">
        <f t="shared" si="122"/>
        <v>0.25</v>
      </c>
      <c r="AV146" s="58" t="str">
        <f t="shared" si="123"/>
        <v>EN TERMINO</v>
      </c>
      <c r="AW146" s="603" t="s">
        <v>1156</v>
      </c>
      <c r="AX146" s="459" t="s">
        <v>1046</v>
      </c>
      <c r="AY146" s="600" t="str">
        <f t="shared" si="124"/>
        <v>INCUMPLIDA</v>
      </c>
      <c r="AZ146" s="254"/>
      <c r="BA146" s="252"/>
      <c r="BB146" s="224"/>
      <c r="BC146" s="255" t="str">
        <f t="shared" si="65"/>
        <v/>
      </c>
      <c r="BD146" s="256" t="str">
        <f t="shared" si="66"/>
        <v/>
      </c>
      <c r="BE146" s="248" t="str">
        <f t="shared" si="67"/>
        <v/>
      </c>
      <c r="BF146" s="251"/>
      <c r="BG146" s="249" t="str">
        <f t="shared" si="68"/>
        <v>PENDIENTE</v>
      </c>
      <c r="BH146" s="250"/>
      <c r="BI146" s="250" t="str">
        <f t="shared" si="69"/>
        <v>ABIERTO</v>
      </c>
      <c r="BJ146" s="250" t="str">
        <f t="shared" si="118"/>
        <v>ABIERTO</v>
      </c>
    </row>
    <row r="147" spans="1:62" ht="35.1" customHeight="1" x14ac:dyDescent="0.2">
      <c r="A147" s="174"/>
      <c r="B147" s="175"/>
      <c r="C147" s="176" t="s">
        <v>81</v>
      </c>
      <c r="D147" s="174"/>
      <c r="E147" s="537"/>
      <c r="F147" s="174"/>
      <c r="G147" s="538"/>
      <c r="H147" s="107" t="s">
        <v>447</v>
      </c>
      <c r="I147" s="181" t="s">
        <v>444</v>
      </c>
      <c r="J147" s="259" t="s">
        <v>580</v>
      </c>
      <c r="K147" s="259" t="s">
        <v>581</v>
      </c>
      <c r="L147" s="183"/>
      <c r="M147" s="183">
        <v>1</v>
      </c>
      <c r="N147" s="48" t="s">
        <v>208</v>
      </c>
      <c r="O147" s="48" t="s">
        <v>568</v>
      </c>
      <c r="P147" s="48" t="s">
        <v>577</v>
      </c>
      <c r="Q147" s="183"/>
      <c r="R147" s="183"/>
      <c r="S147" s="183"/>
      <c r="T147" s="260">
        <v>1</v>
      </c>
      <c r="U147" s="183"/>
      <c r="V147" s="262">
        <v>44287</v>
      </c>
      <c r="W147" s="262">
        <v>44377</v>
      </c>
      <c r="X147" s="183"/>
      <c r="Y147" s="54"/>
      <c r="AB147" s="227" t="str">
        <f t="shared" si="83"/>
        <v/>
      </c>
      <c r="AC147" s="228" t="str">
        <f t="shared" si="75"/>
        <v/>
      </c>
      <c r="AD147" s="248" t="str">
        <f t="shared" si="76"/>
        <v/>
      </c>
      <c r="AE147" s="252"/>
      <c r="AF147" s="230"/>
      <c r="AG147" s="249" t="str">
        <f t="shared" si="77"/>
        <v>PENDIENTE</v>
      </c>
      <c r="AH147" s="403">
        <v>44377</v>
      </c>
      <c r="AI147" s="446" t="s">
        <v>889</v>
      </c>
      <c r="AJ147" s="404">
        <v>0.75</v>
      </c>
      <c r="AK147" s="370">
        <f t="shared" si="116"/>
        <v>0.75</v>
      </c>
      <c r="AL147" s="57">
        <f t="shared" si="117"/>
        <v>0.75</v>
      </c>
      <c r="AM147" s="371" t="str">
        <f t="shared" si="119"/>
        <v>EN TERMINO</v>
      </c>
      <c r="AN147" s="447" t="s">
        <v>890</v>
      </c>
      <c r="AO147" s="373" t="s">
        <v>826</v>
      </c>
      <c r="AP147" s="405" t="str">
        <f t="shared" si="125"/>
        <v>INCUMPLIDA</v>
      </c>
      <c r="AQ147" s="597">
        <v>44469</v>
      </c>
      <c r="AR147" s="598" t="s">
        <v>1157</v>
      </c>
      <c r="AS147" s="455">
        <v>0.8</v>
      </c>
      <c r="AT147" s="56">
        <f t="shared" si="121"/>
        <v>0.8</v>
      </c>
      <c r="AU147" s="57">
        <f t="shared" si="122"/>
        <v>0.8</v>
      </c>
      <c r="AV147" s="58" t="str">
        <f t="shared" si="123"/>
        <v>EN TERMINO</v>
      </c>
      <c r="AW147" s="383" t="s">
        <v>1158</v>
      </c>
      <c r="AX147" s="459" t="s">
        <v>1046</v>
      </c>
      <c r="AY147" s="600" t="str">
        <f t="shared" si="124"/>
        <v>PENDIENTE</v>
      </c>
      <c r="AZ147" s="254"/>
      <c r="BA147" s="252"/>
      <c r="BB147" s="224"/>
      <c r="BC147" s="255" t="str">
        <f t="shared" si="65"/>
        <v/>
      </c>
      <c r="BD147" s="256" t="str">
        <f t="shared" si="66"/>
        <v/>
      </c>
      <c r="BE147" s="248" t="str">
        <f t="shared" si="67"/>
        <v/>
      </c>
      <c r="BF147" s="251"/>
      <c r="BG147" s="249" t="str">
        <f t="shared" si="68"/>
        <v>PENDIENTE</v>
      </c>
      <c r="BH147" s="250"/>
      <c r="BI147" s="250" t="str">
        <f t="shared" si="69"/>
        <v>ABIERTO</v>
      </c>
      <c r="BJ147" s="250" t="str">
        <f t="shared" si="118"/>
        <v>ABIERTO</v>
      </c>
    </row>
    <row r="148" spans="1:62" ht="35.1" customHeight="1" x14ac:dyDescent="0.2">
      <c r="A148" s="174"/>
      <c r="B148" s="175"/>
      <c r="C148" s="176" t="s">
        <v>81</v>
      </c>
      <c r="D148" s="174"/>
      <c r="E148" s="537"/>
      <c r="F148" s="174"/>
      <c r="G148" s="538"/>
      <c r="H148" s="107" t="s">
        <v>447</v>
      </c>
      <c r="I148" s="180" t="s">
        <v>445</v>
      </c>
      <c r="J148" s="259" t="s">
        <v>582</v>
      </c>
      <c r="K148" s="259" t="s">
        <v>583</v>
      </c>
      <c r="L148" s="183"/>
      <c r="M148" s="183">
        <v>2</v>
      </c>
      <c r="N148" s="48" t="s">
        <v>208</v>
      </c>
      <c r="O148" s="48" t="s">
        <v>568</v>
      </c>
      <c r="P148" s="48" t="s">
        <v>577</v>
      </c>
      <c r="Q148" s="183"/>
      <c r="R148" s="183"/>
      <c r="S148" s="183"/>
      <c r="T148" s="260">
        <v>1</v>
      </c>
      <c r="U148" s="183"/>
      <c r="V148" s="262">
        <v>44287</v>
      </c>
      <c r="W148" s="262">
        <v>44499</v>
      </c>
      <c r="X148" s="183"/>
      <c r="Y148" s="54"/>
      <c r="AB148" s="227" t="str">
        <f t="shared" si="83"/>
        <v/>
      </c>
      <c r="AC148" s="228" t="str">
        <f t="shared" si="75"/>
        <v/>
      </c>
      <c r="AD148" s="248" t="str">
        <f t="shared" si="76"/>
        <v/>
      </c>
      <c r="AE148" s="252"/>
      <c r="AF148" s="230"/>
      <c r="AG148" s="249" t="str">
        <f t="shared" si="77"/>
        <v>PENDIENTE</v>
      </c>
      <c r="AH148" s="403">
        <v>44377</v>
      </c>
      <c r="AI148" s="448" t="s">
        <v>891</v>
      </c>
      <c r="AJ148" s="404">
        <v>1</v>
      </c>
      <c r="AK148" s="370">
        <f t="shared" si="116"/>
        <v>0.5</v>
      </c>
      <c r="AL148" s="57">
        <f t="shared" si="117"/>
        <v>0.5</v>
      </c>
      <c r="AM148" s="371" t="str">
        <f t="shared" si="119"/>
        <v>EN TERMINO</v>
      </c>
      <c r="AN148" s="373" t="s">
        <v>892</v>
      </c>
      <c r="AO148" s="373" t="s">
        <v>826</v>
      </c>
      <c r="AP148" s="405" t="str">
        <f t="shared" si="120"/>
        <v>PENDIENTE</v>
      </c>
      <c r="AQ148" s="597">
        <v>44469</v>
      </c>
      <c r="AR148" s="602" t="s">
        <v>1159</v>
      </c>
      <c r="AS148" s="455">
        <v>1.8</v>
      </c>
      <c r="AT148" s="56">
        <f t="shared" si="121"/>
        <v>0.9</v>
      </c>
      <c r="AU148" s="57">
        <f t="shared" si="122"/>
        <v>0.9</v>
      </c>
      <c r="AV148" s="58" t="str">
        <f t="shared" si="123"/>
        <v>EN TERMINO</v>
      </c>
      <c r="AW148" s="383" t="s">
        <v>1154</v>
      </c>
      <c r="AX148" s="459" t="s">
        <v>1046</v>
      </c>
      <c r="AY148" s="600" t="str">
        <f>IF(AU148=100%,IF(AU148&gt;90%,"CUMPLIDA","PENDIENTE"),IF(AU148&lt;50%,"INCUMPLIDA","PENDIENTE"))</f>
        <v>PENDIENTE</v>
      </c>
      <c r="AZ148" s="254"/>
      <c r="BA148" s="252"/>
      <c r="BB148" s="224"/>
      <c r="BC148" s="255" t="str">
        <f t="shared" si="65"/>
        <v/>
      </c>
      <c r="BD148" s="256" t="str">
        <f t="shared" si="66"/>
        <v/>
      </c>
      <c r="BE148" s="248" t="str">
        <f t="shared" si="67"/>
        <v/>
      </c>
      <c r="BF148" s="251"/>
      <c r="BG148" s="249" t="str">
        <f t="shared" si="68"/>
        <v>PENDIENTE</v>
      </c>
      <c r="BH148" s="250"/>
      <c r="BI148" s="250" t="str">
        <f t="shared" si="69"/>
        <v>ABIERTO</v>
      </c>
      <c r="BJ148" s="250" t="str">
        <f t="shared" si="118"/>
        <v>ABIERTO</v>
      </c>
    </row>
    <row r="149" spans="1:62" ht="35.1" customHeight="1" x14ac:dyDescent="0.2">
      <c r="A149" s="174"/>
      <c r="B149" s="175"/>
      <c r="C149" s="176" t="s">
        <v>81</v>
      </c>
      <c r="D149" s="174"/>
      <c r="E149" s="537"/>
      <c r="F149" s="174"/>
      <c r="G149" s="174">
        <v>7</v>
      </c>
      <c r="H149" s="107" t="s">
        <v>447</v>
      </c>
      <c r="I149" s="182" t="s">
        <v>446</v>
      </c>
      <c r="J149" s="259" t="s">
        <v>584</v>
      </c>
      <c r="K149" s="264" t="s">
        <v>585</v>
      </c>
      <c r="L149" s="183"/>
      <c r="M149" s="183">
        <v>1</v>
      </c>
      <c r="N149" s="183" t="s">
        <v>586</v>
      </c>
      <c r="O149" s="48" t="s">
        <v>568</v>
      </c>
      <c r="P149" s="48" t="s">
        <v>572</v>
      </c>
      <c r="Q149" s="183"/>
      <c r="R149" s="183"/>
      <c r="S149" s="183"/>
      <c r="T149" s="260">
        <v>1</v>
      </c>
      <c r="U149" s="183"/>
      <c r="V149" s="262">
        <v>44287</v>
      </c>
      <c r="W149" s="262">
        <v>44561</v>
      </c>
      <c r="X149" s="183"/>
      <c r="Y149" s="54"/>
      <c r="AB149" s="227" t="str">
        <f t="shared" si="83"/>
        <v/>
      </c>
      <c r="AC149" s="228" t="str">
        <f t="shared" si="75"/>
        <v/>
      </c>
      <c r="AD149" s="248" t="str">
        <f t="shared" si="76"/>
        <v/>
      </c>
      <c r="AE149" s="252"/>
      <c r="AF149" s="230"/>
      <c r="AG149" s="249" t="str">
        <f t="shared" si="77"/>
        <v>PENDIENTE</v>
      </c>
      <c r="AH149" s="403">
        <v>44377</v>
      </c>
      <c r="AI149" s="446" t="s">
        <v>893</v>
      </c>
      <c r="AJ149" s="404">
        <v>0.3</v>
      </c>
      <c r="AK149" s="370">
        <f t="shared" si="116"/>
        <v>0.3</v>
      </c>
      <c r="AL149" s="57">
        <f t="shared" si="117"/>
        <v>0.3</v>
      </c>
      <c r="AM149" s="371" t="str">
        <f t="shared" si="119"/>
        <v>EN TERMINO</v>
      </c>
      <c r="AN149" s="373" t="s">
        <v>894</v>
      </c>
      <c r="AO149" s="373" t="s">
        <v>826</v>
      </c>
      <c r="AP149" s="405" t="str">
        <f t="shared" si="120"/>
        <v>PENDIENTE</v>
      </c>
      <c r="AQ149" s="597">
        <v>44469</v>
      </c>
      <c r="AR149" s="604" t="s">
        <v>1160</v>
      </c>
      <c r="AS149" s="455">
        <v>0.4</v>
      </c>
      <c r="AT149" s="56">
        <f t="shared" si="121"/>
        <v>0.4</v>
      </c>
      <c r="AU149" s="57">
        <f t="shared" si="122"/>
        <v>0.4</v>
      </c>
      <c r="AV149" s="58" t="str">
        <f t="shared" si="123"/>
        <v>EN TERMINO</v>
      </c>
      <c r="AW149" s="599" t="s">
        <v>1150</v>
      </c>
      <c r="AX149" s="459" t="s">
        <v>1046</v>
      </c>
      <c r="AY149" s="600" t="str">
        <f>IF(AU149=100%,IF(AU149&gt;90%,"CUMPLIDA","PENDIENTE"),IF(AU149&lt;40%,"INCUMPLIDA","PENDIENTE"))</f>
        <v>PENDIENTE</v>
      </c>
      <c r="AZ149" s="254"/>
      <c r="BA149" s="252"/>
      <c r="BB149" s="224"/>
      <c r="BC149" s="255" t="str">
        <f t="shared" si="65"/>
        <v/>
      </c>
      <c r="BD149" s="256" t="str">
        <f t="shared" si="66"/>
        <v/>
      </c>
      <c r="BE149" s="248" t="str">
        <f t="shared" si="67"/>
        <v/>
      </c>
      <c r="BF149" s="251"/>
      <c r="BG149" s="249" t="str">
        <f t="shared" si="68"/>
        <v>PENDIENTE</v>
      </c>
      <c r="BH149" s="250"/>
      <c r="BI149" s="250" t="str">
        <f t="shared" si="69"/>
        <v>ABIERTO</v>
      </c>
      <c r="BJ149" s="250" t="str">
        <f t="shared" si="118"/>
        <v>ABIERTO</v>
      </c>
    </row>
    <row r="150" spans="1:62" ht="35.1" customHeight="1" x14ac:dyDescent="0.25">
      <c r="A150" s="412"/>
      <c r="B150" s="398"/>
      <c r="C150" s="399" t="s">
        <v>81</v>
      </c>
      <c r="D150" s="400"/>
      <c r="E150" s="544" t="s">
        <v>741</v>
      </c>
      <c r="F150" s="398" t="s">
        <v>743</v>
      </c>
      <c r="G150" s="543" t="s">
        <v>744</v>
      </c>
      <c r="H150" s="542" t="s">
        <v>447</v>
      </c>
      <c r="I150" s="543" t="s">
        <v>745</v>
      </c>
      <c r="J150" s="543" t="s">
        <v>746</v>
      </c>
      <c r="K150" s="399" t="s">
        <v>747</v>
      </c>
      <c r="L150" s="400"/>
      <c r="M150" s="400">
        <v>1</v>
      </c>
      <c r="N150" s="541" t="s">
        <v>88</v>
      </c>
      <c r="O150" s="399" t="s">
        <v>411</v>
      </c>
      <c r="P150" s="399" t="s">
        <v>748</v>
      </c>
      <c r="Q150" s="399" t="s">
        <v>749</v>
      </c>
      <c r="R150" s="543" t="s">
        <v>750</v>
      </c>
      <c r="S150" s="543" t="s">
        <v>751</v>
      </c>
      <c r="T150" s="401">
        <v>1</v>
      </c>
      <c r="U150" s="545" t="s">
        <v>752</v>
      </c>
      <c r="V150" s="398">
        <v>44326</v>
      </c>
      <c r="W150" s="402">
        <v>44351</v>
      </c>
      <c r="Y150" s="449">
        <v>44377</v>
      </c>
      <c r="Z150" s="451" t="s">
        <v>895</v>
      </c>
      <c r="AA150" s="450">
        <v>1</v>
      </c>
      <c r="AB150" s="370">
        <f>(IF(AA150="","",IF(OR($M150=0,$M150="",$Y150=""),"",AA150/$M150)))</f>
        <v>1</v>
      </c>
      <c r="AC150" s="57">
        <f>(IF(OR($T150="",AB150=""),"",IF(OR($T150=0,AB150=0),0,IF((AB150*100%)/$T150&gt;100%,100%,(AB150*100%)/$T150))))</f>
        <v>1</v>
      </c>
      <c r="AD150" s="371" t="str">
        <f>IF(AA150="","",IF(AC150&lt;100%, IF(AC150&lt;25%, "ALERTA","EN TERMINO"), IF(AC150=100%, "OK", "EN TERMINO")))</f>
        <v>OK</v>
      </c>
      <c r="AE150" s="452" t="s">
        <v>899</v>
      </c>
      <c r="AF150" s="373" t="s">
        <v>900</v>
      </c>
      <c r="AG150" s="405" t="str">
        <f>IF(AC150=100%,IF(AC150&gt;25%,"CUMPLIDA","PENDIENTE"),IF(AC150&lt;25%,"INCUMPLIDA","PENDIENTE"))</f>
        <v>CUMPLIDA</v>
      </c>
      <c r="AH150" s="404"/>
      <c r="AI150" s="404"/>
      <c r="AJ150" s="404"/>
      <c r="AK150" s="404"/>
      <c r="AL150" s="404"/>
      <c r="AM150" s="404"/>
      <c r="AN150" s="404"/>
      <c r="AO150" s="404"/>
      <c r="AP150" s="404"/>
      <c r="AQ150" s="404"/>
      <c r="AR150" s="404"/>
      <c r="AS150" s="404"/>
      <c r="AT150" s="404"/>
      <c r="AU150" s="404"/>
      <c r="AV150" s="404"/>
      <c r="AW150" s="404"/>
      <c r="AX150" s="404"/>
      <c r="AY150" s="404"/>
      <c r="AZ150" s="404"/>
      <c r="BA150" s="404"/>
      <c r="BB150" s="404"/>
      <c r="BC150" s="404"/>
      <c r="BD150" s="404"/>
      <c r="BE150" s="404"/>
      <c r="BF150" s="404"/>
      <c r="BG150" s="404"/>
      <c r="BH150" s="404"/>
      <c r="BI150" s="404"/>
      <c r="BJ150" s="404" t="str">
        <f>IF(AG150="CUMPLIDA","CERRADO","ABIERTO")</f>
        <v>CERRADO</v>
      </c>
    </row>
    <row r="151" spans="1:62" ht="35.1" customHeight="1" x14ac:dyDescent="0.25">
      <c r="A151" s="412"/>
      <c r="B151" s="398"/>
      <c r="C151" s="399" t="s">
        <v>81</v>
      </c>
      <c r="D151" s="400"/>
      <c r="E151" s="544"/>
      <c r="F151" s="398" t="s">
        <v>743</v>
      </c>
      <c r="G151" s="543"/>
      <c r="H151" s="542"/>
      <c r="I151" s="543"/>
      <c r="J151" s="543"/>
      <c r="K151" s="399" t="s">
        <v>753</v>
      </c>
      <c r="L151" s="400"/>
      <c r="M151" s="400">
        <v>1</v>
      </c>
      <c r="N151" s="541"/>
      <c r="O151" s="399" t="s">
        <v>411</v>
      </c>
      <c r="P151" s="399" t="s">
        <v>748</v>
      </c>
      <c r="Q151" s="399" t="s">
        <v>749</v>
      </c>
      <c r="R151" s="543"/>
      <c r="S151" s="543"/>
      <c r="T151" s="401">
        <v>1</v>
      </c>
      <c r="U151" s="545"/>
      <c r="V151" s="398">
        <v>44326</v>
      </c>
      <c r="W151" s="402">
        <v>44351</v>
      </c>
      <c r="Y151" s="449">
        <v>44377</v>
      </c>
      <c r="Z151" s="451" t="s">
        <v>896</v>
      </c>
      <c r="AA151" s="450">
        <v>1</v>
      </c>
      <c r="AB151" s="370">
        <f t="shared" ref="AB151:AB182" si="126">(IF(AA151="","",IF(OR($M151=0,$M151="",$Y151=""),"",AA151/$M151)))</f>
        <v>1</v>
      </c>
      <c r="AC151" s="57">
        <f t="shared" ref="AC151:AC182" si="127">(IF(OR($T151="",AB151=""),"",IF(OR($T151=0,AB151=0),0,IF((AB151*100%)/$T151&gt;100%,100%,(AB151*100%)/$T151))))</f>
        <v>1</v>
      </c>
      <c r="AD151" s="371" t="str">
        <f t="shared" ref="AD151:AD182" si="128">IF(AA151="","",IF(AC151&lt;100%, IF(AC151&lt;25%, "ALERTA","EN TERMINO"), IF(AC151=100%, "OK", "EN TERMINO")))</f>
        <v>OK</v>
      </c>
      <c r="AE151" s="452" t="s">
        <v>899</v>
      </c>
      <c r="AF151" s="373" t="s">
        <v>900</v>
      </c>
      <c r="AG151" s="405" t="str">
        <f t="shared" ref="AG151:AG181" si="129">IF(AC151=100%,IF(AC151&gt;25%,"CUMPLIDA","PENDIENTE"),IF(AC151&lt;25%,"INCUMPLIDA","PENDIENTE"))</f>
        <v>CUMPLIDA</v>
      </c>
      <c r="AH151" s="404"/>
      <c r="AI151" s="404"/>
      <c r="AJ151" s="404"/>
      <c r="AK151" s="404"/>
      <c r="AL151" s="404"/>
      <c r="AM151" s="404"/>
      <c r="AN151" s="404"/>
      <c r="AO151" s="404"/>
      <c r="AP151" s="404"/>
      <c r="AQ151" s="404"/>
      <c r="AR151" s="404"/>
      <c r="AS151" s="404"/>
      <c r="AT151" s="404"/>
      <c r="AU151" s="404"/>
      <c r="AV151" s="404"/>
      <c r="AW151" s="404"/>
      <c r="AX151" s="404"/>
      <c r="AY151" s="404"/>
      <c r="AZ151" s="404"/>
      <c r="BA151" s="404"/>
      <c r="BB151" s="404"/>
      <c r="BC151" s="404"/>
      <c r="BD151" s="404"/>
      <c r="BE151" s="404"/>
      <c r="BF151" s="404"/>
      <c r="BG151" s="404"/>
      <c r="BH151" s="404"/>
      <c r="BI151" s="404"/>
      <c r="BJ151" s="404" t="str">
        <f t="shared" ref="BJ151:BJ182" si="130">IF(AG151="CUMPLIDA","CERRADO","ABIERTO")</f>
        <v>CERRADO</v>
      </c>
    </row>
    <row r="152" spans="1:62" ht="35.1" customHeight="1" x14ac:dyDescent="0.25">
      <c r="A152" s="412"/>
      <c r="B152" s="398"/>
      <c r="C152" s="399" t="s">
        <v>81</v>
      </c>
      <c r="D152" s="400"/>
      <c r="E152" s="544"/>
      <c r="F152" s="398" t="s">
        <v>743</v>
      </c>
      <c r="G152" s="543"/>
      <c r="H152" s="542"/>
      <c r="I152" s="543"/>
      <c r="J152" s="543"/>
      <c r="K152" s="399" t="s">
        <v>754</v>
      </c>
      <c r="L152" s="400"/>
      <c r="M152" s="400">
        <v>1</v>
      </c>
      <c r="N152" s="541"/>
      <c r="O152" s="399" t="s">
        <v>411</v>
      </c>
      <c r="P152" s="399" t="s">
        <v>748</v>
      </c>
      <c r="Q152" s="399" t="s">
        <v>749</v>
      </c>
      <c r="R152" s="543"/>
      <c r="S152" s="543"/>
      <c r="T152" s="401">
        <v>1</v>
      </c>
      <c r="U152" s="545"/>
      <c r="V152" s="398">
        <v>44326</v>
      </c>
      <c r="W152" s="402">
        <v>44351</v>
      </c>
      <c r="Y152" s="449">
        <v>44377</v>
      </c>
      <c r="Z152" s="451" t="s">
        <v>897</v>
      </c>
      <c r="AA152" s="450">
        <v>1</v>
      </c>
      <c r="AB152" s="370">
        <f t="shared" si="126"/>
        <v>1</v>
      </c>
      <c r="AC152" s="57">
        <f t="shared" si="127"/>
        <v>1</v>
      </c>
      <c r="AD152" s="371" t="str">
        <f t="shared" si="128"/>
        <v>OK</v>
      </c>
      <c r="AE152" s="452" t="s">
        <v>899</v>
      </c>
      <c r="AF152" s="373" t="s">
        <v>900</v>
      </c>
      <c r="AG152" s="405" t="str">
        <f t="shared" si="129"/>
        <v>CUMPLIDA</v>
      </c>
      <c r="AH152" s="404"/>
      <c r="AI152" s="404"/>
      <c r="AJ152" s="404"/>
      <c r="AK152" s="404"/>
      <c r="AL152" s="404"/>
      <c r="AM152" s="404"/>
      <c r="AN152" s="404"/>
      <c r="AO152" s="404"/>
      <c r="AP152" s="404"/>
      <c r="AQ152" s="404"/>
      <c r="AR152" s="404"/>
      <c r="AS152" s="404"/>
      <c r="AT152" s="404"/>
      <c r="AU152" s="404"/>
      <c r="AV152" s="404"/>
      <c r="AW152" s="404"/>
      <c r="AX152" s="404"/>
      <c r="AY152" s="404"/>
      <c r="AZ152" s="404"/>
      <c r="BA152" s="404"/>
      <c r="BB152" s="404"/>
      <c r="BC152" s="404"/>
      <c r="BD152" s="404"/>
      <c r="BE152" s="404"/>
      <c r="BF152" s="404"/>
      <c r="BG152" s="404"/>
      <c r="BH152" s="404"/>
      <c r="BI152" s="404"/>
      <c r="BJ152" s="404" t="str">
        <f t="shared" si="130"/>
        <v>CERRADO</v>
      </c>
    </row>
    <row r="153" spans="1:62" ht="35.1" customHeight="1" x14ac:dyDescent="0.25">
      <c r="A153" s="412"/>
      <c r="B153" s="398"/>
      <c r="C153" s="399" t="s">
        <v>81</v>
      </c>
      <c r="D153" s="400"/>
      <c r="E153" s="544"/>
      <c r="F153" s="398" t="s">
        <v>743</v>
      </c>
      <c r="G153" s="543"/>
      <c r="H153" s="542"/>
      <c r="I153" s="543"/>
      <c r="J153" s="543"/>
      <c r="K153" s="399" t="s">
        <v>755</v>
      </c>
      <c r="L153" s="400"/>
      <c r="M153" s="400">
        <v>1</v>
      </c>
      <c r="N153" s="541"/>
      <c r="O153" s="399" t="s">
        <v>411</v>
      </c>
      <c r="P153" s="399" t="s">
        <v>748</v>
      </c>
      <c r="Q153" s="399" t="s">
        <v>749</v>
      </c>
      <c r="R153" s="543"/>
      <c r="S153" s="543"/>
      <c r="T153" s="401">
        <v>1</v>
      </c>
      <c r="U153" s="545"/>
      <c r="V153" s="398">
        <v>44326</v>
      </c>
      <c r="W153" s="402">
        <v>44351</v>
      </c>
      <c r="Y153" s="449">
        <v>44377</v>
      </c>
      <c r="Z153" s="451" t="s">
        <v>898</v>
      </c>
      <c r="AA153" s="450">
        <v>1</v>
      </c>
      <c r="AB153" s="370">
        <f t="shared" si="126"/>
        <v>1</v>
      </c>
      <c r="AC153" s="57">
        <f t="shared" si="127"/>
        <v>1</v>
      </c>
      <c r="AD153" s="371" t="str">
        <f t="shared" si="128"/>
        <v>OK</v>
      </c>
      <c r="AE153" s="452" t="s">
        <v>899</v>
      </c>
      <c r="AF153" s="373" t="s">
        <v>900</v>
      </c>
      <c r="AG153" s="405" t="str">
        <f t="shared" si="129"/>
        <v>CUMPLIDA</v>
      </c>
      <c r="AH153" s="404"/>
      <c r="AI153" s="404"/>
      <c r="AJ153" s="404"/>
      <c r="AK153" s="404"/>
      <c r="AL153" s="404"/>
      <c r="AM153" s="404"/>
      <c r="AN153" s="404"/>
      <c r="AO153" s="404"/>
      <c r="AP153" s="404"/>
      <c r="AQ153" s="404"/>
      <c r="AR153" s="404"/>
      <c r="AS153" s="404"/>
      <c r="AT153" s="404"/>
      <c r="AU153" s="404"/>
      <c r="AV153" s="404"/>
      <c r="AW153" s="404"/>
      <c r="AX153" s="404"/>
      <c r="AY153" s="404"/>
      <c r="AZ153" s="404"/>
      <c r="BA153" s="404"/>
      <c r="BB153" s="404"/>
      <c r="BC153" s="404"/>
      <c r="BD153" s="404"/>
      <c r="BE153" s="404"/>
      <c r="BF153" s="404"/>
      <c r="BG153" s="404"/>
      <c r="BH153" s="404"/>
      <c r="BI153" s="404"/>
      <c r="BJ153" s="404" t="str">
        <f t="shared" si="130"/>
        <v>CERRADO</v>
      </c>
    </row>
    <row r="154" spans="1:62" ht="35.1" customHeight="1" x14ac:dyDescent="0.25">
      <c r="A154" s="412"/>
      <c r="B154" s="398"/>
      <c r="C154" s="399" t="s">
        <v>81</v>
      </c>
      <c r="D154" s="400"/>
      <c r="E154" s="544"/>
      <c r="F154" s="398" t="s">
        <v>743</v>
      </c>
      <c r="G154" s="543" t="s">
        <v>756</v>
      </c>
      <c r="H154" s="542" t="s">
        <v>447</v>
      </c>
      <c r="I154" s="543" t="s">
        <v>757</v>
      </c>
      <c r="J154" s="543" t="s">
        <v>758</v>
      </c>
      <c r="K154" s="399" t="s">
        <v>759</v>
      </c>
      <c r="L154" s="400"/>
      <c r="M154" s="400">
        <v>1</v>
      </c>
      <c r="N154" s="543" t="s">
        <v>88</v>
      </c>
      <c r="O154" s="399" t="s">
        <v>411</v>
      </c>
      <c r="P154" s="399" t="s">
        <v>748</v>
      </c>
      <c r="Q154" s="399" t="s">
        <v>749</v>
      </c>
      <c r="R154" s="543" t="s">
        <v>750</v>
      </c>
      <c r="S154" s="543" t="s">
        <v>760</v>
      </c>
      <c r="T154" s="401">
        <v>1</v>
      </c>
      <c r="U154" s="545" t="s">
        <v>752</v>
      </c>
      <c r="V154" s="398">
        <v>44326</v>
      </c>
      <c r="W154" s="402">
        <v>44351</v>
      </c>
      <c r="Y154" s="403">
        <v>44377</v>
      </c>
      <c r="Z154" s="404"/>
      <c r="AA154" s="404">
        <v>0</v>
      </c>
      <c r="AB154" s="370">
        <f t="shared" si="126"/>
        <v>0</v>
      </c>
      <c r="AC154" s="57">
        <f t="shared" si="127"/>
        <v>0</v>
      </c>
      <c r="AD154" s="371" t="str">
        <f t="shared" si="128"/>
        <v>ALERTA</v>
      </c>
      <c r="AE154" s="453" t="s">
        <v>901</v>
      </c>
      <c r="AF154" s="373" t="s">
        <v>900</v>
      </c>
      <c r="AG154" s="405" t="str">
        <f t="shared" si="129"/>
        <v>INCUMPLIDA</v>
      </c>
      <c r="AH154" s="404"/>
      <c r="AI154" s="404"/>
      <c r="AJ154" s="404"/>
      <c r="AK154" s="404"/>
      <c r="AL154" s="404"/>
      <c r="AM154" s="404"/>
      <c r="AN154" s="404"/>
      <c r="AO154" s="404"/>
      <c r="AP154" s="404"/>
      <c r="AQ154" s="605">
        <v>44462</v>
      </c>
      <c r="AR154" s="606" t="s">
        <v>1161</v>
      </c>
      <c r="AS154" s="607">
        <v>1</v>
      </c>
      <c r="AT154" s="608">
        <f t="shared" ref="AT154" si="131">(IF(AS154="","",IF(OR($M154=0,$M154="",$Y154=""),"",AS154/$M154)))</f>
        <v>1</v>
      </c>
      <c r="AU154" s="609">
        <f t="shared" ref="AU154:AU155" si="132">(IF(OR($T154="",AT154=""),"",IF(OR($T154=0,AT154=0),0,IF((AT154*100%)/$T154&gt;100%,100%,(AT154*100%)/$T154))))</f>
        <v>1</v>
      </c>
      <c r="AV154" s="63" t="str">
        <f t="shared" ref="AV154:AV155" si="133">IF(AS154="","",IF(AU154&lt;100%, IF(AU154&lt;25%, "ALERTA","EN TERMINO"), IF(AU154=100%, "OK", "EN TERMINO")))</f>
        <v>OK</v>
      </c>
      <c r="AW154" s="610" t="s">
        <v>1162</v>
      </c>
      <c r="AX154" s="611"/>
      <c r="AY154" s="607" t="str">
        <f t="shared" ref="AY154:AY155" si="134">IF(AU154=100%,IF(AU154&gt;25%,"CUMPLIDA","PENDIENTE"),IF(AU154&lt;25%,"INCUMPLIDA","PENDIENTE"))</f>
        <v>CUMPLIDA</v>
      </c>
      <c r="AZ154" s="404"/>
      <c r="BA154" s="404"/>
      <c r="BB154" s="404"/>
      <c r="BC154" s="404"/>
      <c r="BD154" s="404"/>
      <c r="BE154" s="404"/>
      <c r="BF154" s="404"/>
      <c r="BG154" s="404"/>
      <c r="BH154" s="404"/>
      <c r="BI154" s="404"/>
      <c r="BJ154" s="404" t="str">
        <f t="shared" si="130"/>
        <v>ABIERTO</v>
      </c>
    </row>
    <row r="155" spans="1:62" ht="35.1" customHeight="1" x14ac:dyDescent="0.25">
      <c r="A155" s="412"/>
      <c r="B155" s="398"/>
      <c r="C155" s="399" t="s">
        <v>81</v>
      </c>
      <c r="D155" s="400"/>
      <c r="E155" s="544"/>
      <c r="F155" s="398" t="s">
        <v>743</v>
      </c>
      <c r="G155" s="543"/>
      <c r="H155" s="542"/>
      <c r="I155" s="543"/>
      <c r="J155" s="543"/>
      <c r="K155" s="406" t="s">
        <v>761</v>
      </c>
      <c r="L155" s="400"/>
      <c r="M155" s="400">
        <v>1</v>
      </c>
      <c r="N155" s="543"/>
      <c r="O155" s="399" t="s">
        <v>411</v>
      </c>
      <c r="P155" s="399" t="s">
        <v>748</v>
      </c>
      <c r="Q155" s="399" t="s">
        <v>749</v>
      </c>
      <c r="R155" s="543"/>
      <c r="S155" s="543"/>
      <c r="T155" s="401">
        <v>1</v>
      </c>
      <c r="U155" s="545"/>
      <c r="V155" s="398">
        <v>44326</v>
      </c>
      <c r="W155" s="402">
        <v>44351</v>
      </c>
      <c r="Y155" s="403">
        <v>44377</v>
      </c>
      <c r="Z155" s="404"/>
      <c r="AA155" s="404">
        <v>0</v>
      </c>
      <c r="AB155" s="370">
        <f t="shared" si="126"/>
        <v>0</v>
      </c>
      <c r="AC155" s="57">
        <f t="shared" si="127"/>
        <v>0</v>
      </c>
      <c r="AD155" s="371" t="str">
        <f t="shared" si="128"/>
        <v>ALERTA</v>
      </c>
      <c r="AE155" s="453" t="s">
        <v>901</v>
      </c>
      <c r="AF155" s="373" t="s">
        <v>900</v>
      </c>
      <c r="AG155" s="405" t="str">
        <f t="shared" si="129"/>
        <v>INCUMPLIDA</v>
      </c>
      <c r="AH155" s="404"/>
      <c r="AI155" s="404"/>
      <c r="AJ155" s="404"/>
      <c r="AK155" s="404"/>
      <c r="AL155" s="404"/>
      <c r="AM155" s="404"/>
      <c r="AN155" s="404"/>
      <c r="AO155" s="404"/>
      <c r="AP155" s="404"/>
      <c r="AQ155" s="605">
        <v>44462</v>
      </c>
      <c r="AR155" s="612" t="s">
        <v>1163</v>
      </c>
      <c r="AS155" s="607">
        <v>1</v>
      </c>
      <c r="AT155" s="608">
        <f>(IF(AS155="","",IF(OR($M155=0,$M155="",$Y155=""),"",AS155/$M155)))</f>
        <v>1</v>
      </c>
      <c r="AU155" s="609">
        <f t="shared" si="132"/>
        <v>1</v>
      </c>
      <c r="AV155" s="63" t="str">
        <f t="shared" si="133"/>
        <v>OK</v>
      </c>
      <c r="AW155" s="610" t="s">
        <v>1164</v>
      </c>
      <c r="AX155" s="611"/>
      <c r="AY155" s="607" t="str">
        <f t="shared" si="134"/>
        <v>CUMPLIDA</v>
      </c>
      <c r="AZ155" s="404"/>
      <c r="BA155" s="404"/>
      <c r="BB155" s="404"/>
      <c r="BC155" s="404"/>
      <c r="BD155" s="404"/>
      <c r="BE155" s="404"/>
      <c r="BF155" s="404"/>
      <c r="BG155" s="404"/>
      <c r="BH155" s="404"/>
      <c r="BI155" s="404"/>
      <c r="BJ155" s="404" t="str">
        <f t="shared" si="130"/>
        <v>ABIERTO</v>
      </c>
    </row>
    <row r="156" spans="1:62" ht="35.1" customHeight="1" x14ac:dyDescent="0.25">
      <c r="A156" s="412"/>
      <c r="B156" s="398"/>
      <c r="C156" s="399" t="s">
        <v>81</v>
      </c>
      <c r="D156" s="400"/>
      <c r="E156" s="544"/>
      <c r="F156" s="398" t="s">
        <v>743</v>
      </c>
      <c r="G156" s="541">
        <v>4</v>
      </c>
      <c r="H156" s="542" t="s">
        <v>447</v>
      </c>
      <c r="I156" s="543" t="s">
        <v>762</v>
      </c>
      <c r="J156" s="543" t="s">
        <v>763</v>
      </c>
      <c r="K156" s="407" t="s">
        <v>764</v>
      </c>
      <c r="L156" s="400"/>
      <c r="M156" s="400">
        <v>1</v>
      </c>
      <c r="N156" s="543" t="s">
        <v>88</v>
      </c>
      <c r="O156" s="399" t="s">
        <v>411</v>
      </c>
      <c r="P156" s="399" t="s">
        <v>748</v>
      </c>
      <c r="Q156" s="399" t="s">
        <v>749</v>
      </c>
      <c r="R156" s="543" t="s">
        <v>750</v>
      </c>
      <c r="S156" s="543" t="s">
        <v>765</v>
      </c>
      <c r="T156" s="401">
        <v>1</v>
      </c>
      <c r="U156" s="545" t="s">
        <v>752</v>
      </c>
      <c r="V156" s="398">
        <v>44326</v>
      </c>
      <c r="W156" s="402">
        <v>44362</v>
      </c>
      <c r="Y156" s="403">
        <v>44377</v>
      </c>
      <c r="Z156" s="454" t="s">
        <v>902</v>
      </c>
      <c r="AA156" s="455">
        <v>1</v>
      </c>
      <c r="AB156" s="370">
        <f t="shared" si="126"/>
        <v>1</v>
      </c>
      <c r="AC156" s="57">
        <f t="shared" si="127"/>
        <v>1</v>
      </c>
      <c r="AD156" s="371" t="str">
        <f t="shared" si="128"/>
        <v>OK</v>
      </c>
      <c r="AE156" s="55" t="s">
        <v>899</v>
      </c>
      <c r="AF156" s="373" t="s">
        <v>900</v>
      </c>
      <c r="AG156" s="405" t="str">
        <f t="shared" si="129"/>
        <v>CUMPLIDA</v>
      </c>
      <c r="AH156" s="404"/>
      <c r="AI156" s="404"/>
      <c r="AJ156" s="404"/>
      <c r="AK156" s="404"/>
      <c r="AL156" s="404"/>
      <c r="AM156" s="404"/>
      <c r="AN156" s="404"/>
      <c r="AO156" s="404"/>
      <c r="AP156" s="404"/>
      <c r="AQ156" s="404"/>
      <c r="AR156" s="404"/>
      <c r="AS156" s="404"/>
      <c r="AT156" s="404"/>
      <c r="AU156" s="404"/>
      <c r="AV156" s="404"/>
      <c r="AW156" s="404"/>
      <c r="AX156" s="404"/>
      <c r="AY156" s="404"/>
      <c r="AZ156" s="404"/>
      <c r="BA156" s="404"/>
      <c r="BB156" s="404"/>
      <c r="BC156" s="404"/>
      <c r="BD156" s="404"/>
      <c r="BE156" s="404"/>
      <c r="BF156" s="404"/>
      <c r="BG156" s="404"/>
      <c r="BH156" s="404"/>
      <c r="BI156" s="404"/>
      <c r="BJ156" s="404" t="str">
        <f t="shared" si="130"/>
        <v>CERRADO</v>
      </c>
    </row>
    <row r="157" spans="1:62" ht="35.1" customHeight="1" x14ac:dyDescent="0.25">
      <c r="A157" s="412"/>
      <c r="B157" s="398"/>
      <c r="C157" s="399" t="s">
        <v>81</v>
      </c>
      <c r="D157" s="400"/>
      <c r="E157" s="544"/>
      <c r="F157" s="398" t="s">
        <v>743</v>
      </c>
      <c r="G157" s="541"/>
      <c r="H157" s="542"/>
      <c r="I157" s="543"/>
      <c r="J157" s="543"/>
      <c r="K157" s="408" t="s">
        <v>766</v>
      </c>
      <c r="L157" s="400"/>
      <c r="M157" s="400">
        <v>1</v>
      </c>
      <c r="N157" s="543"/>
      <c r="O157" s="399" t="s">
        <v>411</v>
      </c>
      <c r="P157" s="399" t="s">
        <v>748</v>
      </c>
      <c r="Q157" s="399" t="s">
        <v>749</v>
      </c>
      <c r="R157" s="543"/>
      <c r="S157" s="543"/>
      <c r="T157" s="401">
        <v>1</v>
      </c>
      <c r="U157" s="545"/>
      <c r="V157" s="398">
        <v>44326</v>
      </c>
      <c r="W157" s="402">
        <v>44362</v>
      </c>
      <c r="Y157" s="403">
        <v>44377</v>
      </c>
      <c r="Z157" s="456" t="s">
        <v>903</v>
      </c>
      <c r="AA157" s="455">
        <v>1</v>
      </c>
      <c r="AB157" s="370">
        <f t="shared" si="126"/>
        <v>1</v>
      </c>
      <c r="AC157" s="57">
        <f t="shared" si="127"/>
        <v>1</v>
      </c>
      <c r="AD157" s="371" t="str">
        <f t="shared" si="128"/>
        <v>OK</v>
      </c>
      <c r="AE157" s="55" t="s">
        <v>899</v>
      </c>
      <c r="AF157" s="373" t="s">
        <v>900</v>
      </c>
      <c r="AG157" s="405" t="str">
        <f t="shared" si="129"/>
        <v>CUMPLIDA</v>
      </c>
      <c r="AH157" s="404"/>
      <c r="AI157" s="404"/>
      <c r="AJ157" s="404"/>
      <c r="AK157" s="404"/>
      <c r="AL157" s="404"/>
      <c r="AM157" s="404"/>
      <c r="AN157" s="404"/>
      <c r="AO157" s="404"/>
      <c r="AP157" s="404"/>
      <c r="AQ157" s="404"/>
      <c r="AR157" s="404"/>
      <c r="AS157" s="404"/>
      <c r="AT157" s="404"/>
      <c r="AU157" s="404"/>
      <c r="AV157" s="404"/>
      <c r="AW157" s="404"/>
      <c r="AX157" s="404"/>
      <c r="AY157" s="404"/>
      <c r="AZ157" s="404"/>
      <c r="BA157" s="404"/>
      <c r="BB157" s="404"/>
      <c r="BC157" s="404"/>
      <c r="BD157" s="404"/>
      <c r="BE157" s="404"/>
      <c r="BF157" s="404"/>
      <c r="BG157" s="404"/>
      <c r="BH157" s="404"/>
      <c r="BI157" s="404"/>
      <c r="BJ157" s="404" t="str">
        <f t="shared" si="130"/>
        <v>CERRADO</v>
      </c>
    </row>
    <row r="158" spans="1:62" ht="35.1" customHeight="1" x14ac:dyDescent="0.25">
      <c r="A158" s="412"/>
      <c r="B158" s="398"/>
      <c r="C158" s="399" t="s">
        <v>81</v>
      </c>
      <c r="D158" s="400"/>
      <c r="E158" s="544"/>
      <c r="F158" s="398" t="s">
        <v>743</v>
      </c>
      <c r="G158" s="541"/>
      <c r="H158" s="542"/>
      <c r="I158" s="543"/>
      <c r="J158" s="543"/>
      <c r="K158" s="408" t="s">
        <v>767</v>
      </c>
      <c r="L158" s="400"/>
      <c r="M158" s="400">
        <v>1</v>
      </c>
      <c r="N158" s="543"/>
      <c r="O158" s="399" t="s">
        <v>411</v>
      </c>
      <c r="P158" s="399" t="s">
        <v>748</v>
      </c>
      <c r="Q158" s="399" t="s">
        <v>749</v>
      </c>
      <c r="R158" s="543"/>
      <c r="S158" s="543"/>
      <c r="T158" s="401">
        <v>1</v>
      </c>
      <c r="U158" s="545"/>
      <c r="V158" s="398">
        <v>44326</v>
      </c>
      <c r="W158" s="402">
        <v>44362</v>
      </c>
      <c r="Y158" s="403">
        <v>44377</v>
      </c>
      <c r="Z158" s="456" t="s">
        <v>904</v>
      </c>
      <c r="AA158" s="455">
        <v>1</v>
      </c>
      <c r="AB158" s="370">
        <f t="shared" si="126"/>
        <v>1</v>
      </c>
      <c r="AC158" s="57">
        <f t="shared" si="127"/>
        <v>1</v>
      </c>
      <c r="AD158" s="371" t="str">
        <f t="shared" si="128"/>
        <v>OK</v>
      </c>
      <c r="AE158" s="55" t="s">
        <v>899</v>
      </c>
      <c r="AF158" s="373" t="s">
        <v>900</v>
      </c>
      <c r="AG158" s="405" t="str">
        <f t="shared" si="129"/>
        <v>CUMPLIDA</v>
      </c>
      <c r="AH158" s="404"/>
      <c r="AI158" s="404"/>
      <c r="AJ158" s="404"/>
      <c r="AK158" s="404"/>
      <c r="AL158" s="404"/>
      <c r="AM158" s="404"/>
      <c r="AN158" s="404"/>
      <c r="AO158" s="404"/>
      <c r="AP158" s="404"/>
      <c r="AQ158" s="404"/>
      <c r="AR158" s="404"/>
      <c r="AS158" s="404"/>
      <c r="AT158" s="404"/>
      <c r="AU158" s="404"/>
      <c r="AV158" s="404"/>
      <c r="AW158" s="404"/>
      <c r="AX158" s="404"/>
      <c r="AY158" s="404"/>
      <c r="AZ158" s="404"/>
      <c r="BA158" s="404"/>
      <c r="BB158" s="404"/>
      <c r="BC158" s="404"/>
      <c r="BD158" s="404"/>
      <c r="BE158" s="404"/>
      <c r="BF158" s="404"/>
      <c r="BG158" s="404"/>
      <c r="BH158" s="404"/>
      <c r="BI158" s="404"/>
      <c r="BJ158" s="404" t="str">
        <f t="shared" si="130"/>
        <v>CERRADO</v>
      </c>
    </row>
    <row r="159" spans="1:62" ht="35.1" customHeight="1" x14ac:dyDescent="0.25">
      <c r="A159" s="412"/>
      <c r="B159" s="398"/>
      <c r="C159" s="399" t="s">
        <v>81</v>
      </c>
      <c r="D159" s="400"/>
      <c r="E159" s="544"/>
      <c r="F159" s="398" t="s">
        <v>743</v>
      </c>
      <c r="G159" s="541">
        <v>5</v>
      </c>
      <c r="H159" s="542" t="s">
        <v>447</v>
      </c>
      <c r="I159" s="543" t="s">
        <v>768</v>
      </c>
      <c r="J159" s="543" t="s">
        <v>769</v>
      </c>
      <c r="K159" s="399" t="s">
        <v>770</v>
      </c>
      <c r="L159" s="400"/>
      <c r="M159" s="400">
        <v>1</v>
      </c>
      <c r="N159" s="543" t="s">
        <v>88</v>
      </c>
      <c r="O159" s="399" t="s">
        <v>411</v>
      </c>
      <c r="P159" s="399" t="s">
        <v>748</v>
      </c>
      <c r="Q159" s="399" t="s">
        <v>749</v>
      </c>
      <c r="R159" s="543" t="s">
        <v>750</v>
      </c>
      <c r="S159" s="543" t="s">
        <v>765</v>
      </c>
      <c r="T159" s="401">
        <v>1</v>
      </c>
      <c r="U159" s="545" t="s">
        <v>752</v>
      </c>
      <c r="V159" s="398">
        <v>44326</v>
      </c>
      <c r="W159" s="398">
        <v>44392</v>
      </c>
      <c r="Y159" s="403">
        <v>44377</v>
      </c>
      <c r="Z159" s="454" t="s">
        <v>905</v>
      </c>
      <c r="AA159" s="455">
        <v>1</v>
      </c>
      <c r="AB159" s="370">
        <f t="shared" si="126"/>
        <v>1</v>
      </c>
      <c r="AC159" s="57">
        <f t="shared" si="127"/>
        <v>1</v>
      </c>
      <c r="AD159" s="371" t="str">
        <f t="shared" si="128"/>
        <v>OK</v>
      </c>
      <c r="AE159" s="55" t="s">
        <v>899</v>
      </c>
      <c r="AF159" s="373" t="s">
        <v>900</v>
      </c>
      <c r="AG159" s="405" t="str">
        <f t="shared" si="129"/>
        <v>CUMPLIDA</v>
      </c>
      <c r="AH159" s="404"/>
      <c r="AI159" s="404"/>
      <c r="AJ159" s="404"/>
      <c r="AK159" s="404"/>
      <c r="AL159" s="404"/>
      <c r="AM159" s="404"/>
      <c r="AN159" s="404"/>
      <c r="AO159" s="404"/>
      <c r="AP159" s="404"/>
      <c r="AQ159" s="404"/>
      <c r="AR159" s="404"/>
      <c r="AS159" s="404"/>
      <c r="AT159" s="404"/>
      <c r="AU159" s="404"/>
      <c r="AV159" s="404"/>
      <c r="AW159" s="404"/>
      <c r="AX159" s="404"/>
      <c r="AY159" s="404"/>
      <c r="AZ159" s="404"/>
      <c r="BA159" s="404"/>
      <c r="BB159" s="404"/>
      <c r="BC159" s="404"/>
      <c r="BD159" s="404"/>
      <c r="BE159" s="404"/>
      <c r="BF159" s="404"/>
      <c r="BG159" s="404"/>
      <c r="BH159" s="404"/>
      <c r="BI159" s="404"/>
      <c r="BJ159" s="404" t="str">
        <f t="shared" si="130"/>
        <v>CERRADO</v>
      </c>
    </row>
    <row r="160" spans="1:62" ht="35.1" customHeight="1" x14ac:dyDescent="0.25">
      <c r="A160" s="412"/>
      <c r="B160" s="398"/>
      <c r="C160" s="399" t="s">
        <v>81</v>
      </c>
      <c r="D160" s="400"/>
      <c r="E160" s="544"/>
      <c r="F160" s="398" t="s">
        <v>743</v>
      </c>
      <c r="G160" s="541"/>
      <c r="H160" s="542"/>
      <c r="I160" s="543"/>
      <c r="J160" s="543"/>
      <c r="K160" s="399" t="s">
        <v>771</v>
      </c>
      <c r="L160" s="400"/>
      <c r="M160" s="400">
        <v>1</v>
      </c>
      <c r="N160" s="543"/>
      <c r="O160" s="399" t="s">
        <v>411</v>
      </c>
      <c r="P160" s="399" t="s">
        <v>748</v>
      </c>
      <c r="Q160" s="399" t="s">
        <v>749</v>
      </c>
      <c r="R160" s="543"/>
      <c r="S160" s="543"/>
      <c r="T160" s="401">
        <v>1</v>
      </c>
      <c r="U160" s="545"/>
      <c r="V160" s="398">
        <v>44326</v>
      </c>
      <c r="W160" s="398">
        <v>44392</v>
      </c>
      <c r="Y160" s="403">
        <v>44377</v>
      </c>
      <c r="Z160" s="404"/>
      <c r="AA160" s="404">
        <v>0</v>
      </c>
      <c r="AB160" s="370">
        <f t="shared" si="126"/>
        <v>0</v>
      </c>
      <c r="AC160" s="57">
        <f t="shared" si="127"/>
        <v>0</v>
      </c>
      <c r="AD160" s="371" t="str">
        <f t="shared" si="128"/>
        <v>ALERTA</v>
      </c>
      <c r="AE160" s="453" t="s">
        <v>901</v>
      </c>
      <c r="AF160" s="373" t="s">
        <v>900</v>
      </c>
      <c r="AG160" s="405" t="str">
        <f>IF(AC160=100%,IF(AC160&gt;25%,"CUMPLIDA","PENDIENTE"),IF(AC160&lt;25%,"ATENCIÓN","PENDIENTE"))</f>
        <v>ATENCIÓN</v>
      </c>
      <c r="AH160" s="404"/>
      <c r="AI160" s="404"/>
      <c r="AJ160" s="404"/>
      <c r="AK160" s="404"/>
      <c r="AL160" s="404"/>
      <c r="AM160" s="404"/>
      <c r="AN160" s="404"/>
      <c r="AO160" s="404"/>
      <c r="AP160" s="404"/>
      <c r="AQ160" s="403">
        <v>44469</v>
      </c>
      <c r="AR160" s="613" t="s">
        <v>1165</v>
      </c>
      <c r="AS160" s="614">
        <v>1</v>
      </c>
      <c r="AT160" s="615">
        <f t="shared" ref="AT160:AT161" si="135">(IF(AS160="","",IF(OR($M160=0,$M160="",$AG160=""),"",AS160/$M160)))</f>
        <v>1</v>
      </c>
      <c r="AU160" s="609">
        <f t="shared" ref="AU160:AU161" si="136">(IF(OR($T160="",AT160=""),"",IF(OR($T160=0,AT160=0),0,IF((AT160*100%)/$T160&gt;100%,100%,(AT160*100%)/$T160))))</f>
        <v>1</v>
      </c>
      <c r="AV160" s="616" t="str">
        <f t="shared" ref="AV160:AV161" si="137">IF(AS160="","",IF(AU160&lt;100%, IF(AU160&lt;25%, "ALERTA","EN TERMINO"), IF(AU160=100%, "OK", "EN TERMINO")))</f>
        <v>OK</v>
      </c>
      <c r="AW160" s="450" t="s">
        <v>1166</v>
      </c>
      <c r="AX160" s="450" t="s">
        <v>1167</v>
      </c>
      <c r="AY160" s="374" t="str">
        <f t="shared" ref="AY160:AY161" si="138">IF(AU160=100%,IF(AU160&gt;50%,"CUMPLIDA","PENDIENTE"),IF(AU160&lt;100%,"INCUMPLIDA","PENDIENTE"))</f>
        <v>CUMPLIDA</v>
      </c>
      <c r="AZ160" s="404"/>
      <c r="BA160" s="404"/>
      <c r="BB160" s="404"/>
      <c r="BC160" s="404"/>
      <c r="BD160" s="404"/>
      <c r="BE160" s="404"/>
      <c r="BF160" s="404"/>
      <c r="BG160" s="404"/>
      <c r="BH160" s="404"/>
      <c r="BI160" s="404"/>
      <c r="BJ160" s="404" t="str">
        <f t="shared" si="130"/>
        <v>ABIERTO</v>
      </c>
    </row>
    <row r="161" spans="1:62" ht="35.1" customHeight="1" x14ac:dyDescent="0.25">
      <c r="A161" s="412"/>
      <c r="B161" s="398"/>
      <c r="C161" s="399" t="s">
        <v>81</v>
      </c>
      <c r="D161" s="400"/>
      <c r="E161" s="544"/>
      <c r="F161" s="398" t="s">
        <v>743</v>
      </c>
      <c r="G161" s="541"/>
      <c r="H161" s="542"/>
      <c r="I161" s="543"/>
      <c r="J161" s="543"/>
      <c r="K161" s="399" t="s">
        <v>772</v>
      </c>
      <c r="L161" s="400"/>
      <c r="M161" s="400">
        <v>1</v>
      </c>
      <c r="N161" s="543"/>
      <c r="O161" s="399" t="s">
        <v>411</v>
      </c>
      <c r="P161" s="399" t="s">
        <v>748</v>
      </c>
      <c r="Q161" s="399" t="s">
        <v>749</v>
      </c>
      <c r="R161" s="543"/>
      <c r="S161" s="543"/>
      <c r="T161" s="401">
        <v>1</v>
      </c>
      <c r="U161" s="545"/>
      <c r="V161" s="398">
        <v>44326</v>
      </c>
      <c r="W161" s="398">
        <v>44392</v>
      </c>
      <c r="Y161" s="403">
        <v>44377</v>
      </c>
      <c r="Z161" s="404"/>
      <c r="AA161" s="404">
        <v>0</v>
      </c>
      <c r="AB161" s="370">
        <f t="shared" si="126"/>
        <v>0</v>
      </c>
      <c r="AC161" s="57">
        <f t="shared" si="127"/>
        <v>0</v>
      </c>
      <c r="AD161" s="371" t="str">
        <f t="shared" si="128"/>
        <v>ALERTA</v>
      </c>
      <c r="AE161" s="453" t="s">
        <v>901</v>
      </c>
      <c r="AF161" s="373" t="s">
        <v>900</v>
      </c>
      <c r="AG161" s="405" t="str">
        <f>IF(AC161=100%,IF(AC161&gt;25%,"CUMPLIDA","PENDIENTE"),IF(AC161&lt;25%,"ATENCIÓN","PENDIENTE"))</f>
        <v>ATENCIÓN</v>
      </c>
      <c r="AH161" s="404"/>
      <c r="AI161" s="404"/>
      <c r="AJ161" s="404"/>
      <c r="AK161" s="404"/>
      <c r="AL161" s="404"/>
      <c r="AM161" s="404"/>
      <c r="AN161" s="404"/>
      <c r="AO161" s="404"/>
      <c r="AP161" s="404"/>
      <c r="AQ161" s="403">
        <v>44469</v>
      </c>
      <c r="AR161" s="613" t="s">
        <v>1165</v>
      </c>
      <c r="AS161" s="614">
        <v>1</v>
      </c>
      <c r="AT161" s="615">
        <f t="shared" si="135"/>
        <v>1</v>
      </c>
      <c r="AU161" s="609">
        <f t="shared" si="136"/>
        <v>1</v>
      </c>
      <c r="AV161" s="616" t="str">
        <f t="shared" si="137"/>
        <v>OK</v>
      </c>
      <c r="AW161" s="450" t="s">
        <v>1168</v>
      </c>
      <c r="AX161" s="450" t="s">
        <v>1167</v>
      </c>
      <c r="AY161" s="374" t="str">
        <f t="shared" si="138"/>
        <v>CUMPLIDA</v>
      </c>
      <c r="AZ161" s="404"/>
      <c r="BA161" s="404"/>
      <c r="BB161" s="404"/>
      <c r="BC161" s="404"/>
      <c r="BD161" s="404"/>
      <c r="BE161" s="404"/>
      <c r="BF161" s="404"/>
      <c r="BG161" s="404"/>
      <c r="BH161" s="404"/>
      <c r="BI161" s="404"/>
      <c r="BJ161" s="404" t="str">
        <f t="shared" si="130"/>
        <v>ABIERTO</v>
      </c>
    </row>
    <row r="162" spans="1:62" ht="35.1" customHeight="1" x14ac:dyDescent="0.25">
      <c r="A162" s="412"/>
      <c r="B162" s="398"/>
      <c r="C162" s="399" t="s">
        <v>81</v>
      </c>
      <c r="D162" s="400"/>
      <c r="E162" s="544"/>
      <c r="F162" s="398" t="s">
        <v>743</v>
      </c>
      <c r="G162" s="543" t="s">
        <v>773</v>
      </c>
      <c r="H162" s="542" t="s">
        <v>447</v>
      </c>
      <c r="I162" s="543" t="s">
        <v>774</v>
      </c>
      <c r="J162" s="543" t="s">
        <v>775</v>
      </c>
      <c r="K162" s="409" t="s">
        <v>776</v>
      </c>
      <c r="L162" s="400"/>
      <c r="M162" s="400">
        <v>1</v>
      </c>
      <c r="N162" s="541" t="s">
        <v>88</v>
      </c>
      <c r="O162" s="543" t="s">
        <v>411</v>
      </c>
      <c r="P162" s="543" t="s">
        <v>748</v>
      </c>
      <c r="Q162" s="543" t="s">
        <v>749</v>
      </c>
      <c r="R162" s="543" t="s">
        <v>750</v>
      </c>
      <c r="S162" s="543" t="s">
        <v>777</v>
      </c>
      <c r="T162" s="401">
        <v>1</v>
      </c>
      <c r="U162" s="545" t="s">
        <v>752</v>
      </c>
      <c r="V162" s="398">
        <v>44326</v>
      </c>
      <c r="W162" s="402">
        <v>44362</v>
      </c>
      <c r="Y162" s="403">
        <v>44377</v>
      </c>
      <c r="Z162" s="457" t="s">
        <v>906</v>
      </c>
      <c r="AA162" s="455">
        <v>1</v>
      </c>
      <c r="AB162" s="370">
        <f t="shared" si="126"/>
        <v>1</v>
      </c>
      <c r="AC162" s="57">
        <f t="shared" si="127"/>
        <v>1</v>
      </c>
      <c r="AD162" s="371" t="str">
        <f t="shared" si="128"/>
        <v>OK</v>
      </c>
      <c r="AE162" s="55" t="s">
        <v>899</v>
      </c>
      <c r="AF162" s="459" t="s">
        <v>900</v>
      </c>
      <c r="AG162" s="405" t="str">
        <f t="shared" si="129"/>
        <v>CUMPLIDA</v>
      </c>
      <c r="AH162" s="404"/>
      <c r="AI162" s="404"/>
      <c r="AJ162" s="404"/>
      <c r="AK162" s="404"/>
      <c r="AL162" s="404"/>
      <c r="AM162" s="404"/>
      <c r="AN162" s="404"/>
      <c r="AO162" s="404"/>
      <c r="AP162" s="404"/>
      <c r="AQ162" s="404"/>
      <c r="AR162" s="404"/>
      <c r="AS162" s="404"/>
      <c r="AT162" s="404"/>
      <c r="AU162" s="404"/>
      <c r="AV162" s="404"/>
      <c r="AW162" s="404"/>
      <c r="AX162" s="404"/>
      <c r="AY162" s="404"/>
      <c r="AZ162" s="404"/>
      <c r="BA162" s="404"/>
      <c r="BB162" s="404"/>
      <c r="BC162" s="404"/>
      <c r="BD162" s="404"/>
      <c r="BE162" s="404"/>
      <c r="BF162" s="404"/>
      <c r="BG162" s="404"/>
      <c r="BH162" s="404"/>
      <c r="BI162" s="404"/>
      <c r="BJ162" s="404" t="str">
        <f t="shared" si="130"/>
        <v>CERRADO</v>
      </c>
    </row>
    <row r="163" spans="1:62" ht="19.5" customHeight="1" x14ac:dyDescent="0.25">
      <c r="A163" s="412"/>
      <c r="B163" s="398"/>
      <c r="C163" s="399" t="s">
        <v>81</v>
      </c>
      <c r="D163" s="400"/>
      <c r="E163" s="544"/>
      <c r="F163" s="398" t="s">
        <v>743</v>
      </c>
      <c r="G163" s="543"/>
      <c r="H163" s="542"/>
      <c r="I163" s="543"/>
      <c r="J163" s="543"/>
      <c r="K163" s="409" t="s">
        <v>778</v>
      </c>
      <c r="L163" s="400"/>
      <c r="M163" s="400">
        <v>1</v>
      </c>
      <c r="N163" s="541"/>
      <c r="O163" s="543"/>
      <c r="P163" s="543"/>
      <c r="Q163" s="543"/>
      <c r="R163" s="543"/>
      <c r="S163" s="543"/>
      <c r="T163" s="401">
        <v>1</v>
      </c>
      <c r="U163" s="545"/>
      <c r="V163" s="398">
        <v>44326</v>
      </c>
      <c r="W163" s="402">
        <v>44362</v>
      </c>
      <c r="Y163" s="403">
        <v>44377</v>
      </c>
      <c r="Z163" s="458" t="s">
        <v>907</v>
      </c>
      <c r="AA163" s="455">
        <v>1</v>
      </c>
      <c r="AB163" s="370">
        <f t="shared" si="126"/>
        <v>1</v>
      </c>
      <c r="AC163" s="57">
        <f t="shared" si="127"/>
        <v>1</v>
      </c>
      <c r="AD163" s="371" t="str">
        <f t="shared" si="128"/>
        <v>OK</v>
      </c>
      <c r="AE163" s="55" t="s">
        <v>899</v>
      </c>
      <c r="AF163" s="459" t="s">
        <v>900</v>
      </c>
      <c r="AG163" s="405" t="str">
        <f t="shared" si="129"/>
        <v>CUMPLIDA</v>
      </c>
      <c r="AH163" s="404"/>
      <c r="AI163" s="404"/>
      <c r="AJ163" s="404"/>
      <c r="AK163" s="404"/>
      <c r="AL163" s="404"/>
      <c r="AM163" s="404"/>
      <c r="AN163" s="404"/>
      <c r="AO163" s="404"/>
      <c r="AP163" s="404"/>
      <c r="AQ163" s="404"/>
      <c r="AR163" s="404"/>
      <c r="AS163" s="404"/>
      <c r="AT163" s="404"/>
      <c r="AU163" s="404"/>
      <c r="AV163" s="404"/>
      <c r="AW163" s="404"/>
      <c r="AX163" s="404"/>
      <c r="AY163" s="404"/>
      <c r="AZ163" s="404"/>
      <c r="BA163" s="404"/>
      <c r="BB163" s="404"/>
      <c r="BC163" s="404"/>
      <c r="BD163" s="404"/>
      <c r="BE163" s="404"/>
      <c r="BF163" s="404"/>
      <c r="BG163" s="404"/>
      <c r="BH163" s="404"/>
      <c r="BI163" s="404"/>
      <c r="BJ163" s="404" t="str">
        <f t="shared" si="130"/>
        <v>CERRADO</v>
      </c>
    </row>
    <row r="164" spans="1:62" ht="19.5" customHeight="1" x14ac:dyDescent="0.25">
      <c r="A164" s="412"/>
      <c r="B164" s="398"/>
      <c r="C164" s="399" t="s">
        <v>81</v>
      </c>
      <c r="D164" s="400"/>
      <c r="E164" s="544"/>
      <c r="F164" s="398" t="s">
        <v>743</v>
      </c>
      <c r="G164" s="543"/>
      <c r="H164" s="542"/>
      <c r="I164" s="543"/>
      <c r="J164" s="543"/>
      <c r="K164" s="409" t="s">
        <v>779</v>
      </c>
      <c r="L164" s="400"/>
      <c r="M164" s="400">
        <v>1</v>
      </c>
      <c r="N164" s="541"/>
      <c r="O164" s="543"/>
      <c r="P164" s="543"/>
      <c r="Q164" s="543"/>
      <c r="R164" s="543"/>
      <c r="S164" s="543"/>
      <c r="T164" s="401">
        <v>1</v>
      </c>
      <c r="U164" s="545"/>
      <c r="V164" s="398">
        <v>44326</v>
      </c>
      <c r="W164" s="402">
        <v>44362</v>
      </c>
      <c r="Y164" s="403">
        <v>44377</v>
      </c>
      <c r="Z164" s="458" t="s">
        <v>908</v>
      </c>
      <c r="AA164" s="455">
        <v>1</v>
      </c>
      <c r="AB164" s="370">
        <f t="shared" si="126"/>
        <v>1</v>
      </c>
      <c r="AC164" s="57">
        <f t="shared" si="127"/>
        <v>1</v>
      </c>
      <c r="AD164" s="371" t="str">
        <f t="shared" si="128"/>
        <v>OK</v>
      </c>
      <c r="AE164" s="55" t="s">
        <v>899</v>
      </c>
      <c r="AF164" s="459" t="s">
        <v>900</v>
      </c>
      <c r="AG164" s="405" t="str">
        <f t="shared" si="129"/>
        <v>CUMPLIDA</v>
      </c>
      <c r="AH164" s="404"/>
      <c r="AI164" s="404"/>
      <c r="AJ164" s="404"/>
      <c r="AK164" s="404"/>
      <c r="AL164" s="404"/>
      <c r="AM164" s="404"/>
      <c r="AN164" s="404"/>
      <c r="AO164" s="404"/>
      <c r="AP164" s="404"/>
      <c r="AQ164" s="404"/>
      <c r="AR164" s="404"/>
      <c r="AS164" s="404"/>
      <c r="AT164" s="404"/>
      <c r="AU164" s="404"/>
      <c r="AV164" s="404"/>
      <c r="AW164" s="404"/>
      <c r="AX164" s="404"/>
      <c r="AY164" s="404"/>
      <c r="AZ164" s="404"/>
      <c r="BA164" s="404"/>
      <c r="BB164" s="404"/>
      <c r="BC164" s="404"/>
      <c r="BD164" s="404"/>
      <c r="BE164" s="404"/>
      <c r="BF164" s="404"/>
      <c r="BG164" s="404"/>
      <c r="BH164" s="404"/>
      <c r="BI164" s="404"/>
      <c r="BJ164" s="404" t="str">
        <f t="shared" si="130"/>
        <v>CERRADO</v>
      </c>
    </row>
    <row r="165" spans="1:62" ht="16.5" customHeight="1" x14ac:dyDescent="0.25">
      <c r="A165" s="412"/>
      <c r="B165" s="398"/>
      <c r="C165" s="399" t="s">
        <v>81</v>
      </c>
      <c r="D165" s="400"/>
      <c r="E165" s="544"/>
      <c r="F165" s="398" t="s">
        <v>743</v>
      </c>
      <c r="G165" s="543"/>
      <c r="H165" s="542"/>
      <c r="I165" s="543"/>
      <c r="J165" s="543"/>
      <c r="K165" s="409" t="s">
        <v>780</v>
      </c>
      <c r="L165" s="400"/>
      <c r="M165" s="400">
        <v>1</v>
      </c>
      <c r="N165" s="541"/>
      <c r="O165" s="543"/>
      <c r="P165" s="543"/>
      <c r="Q165" s="543"/>
      <c r="R165" s="543"/>
      <c r="S165" s="543"/>
      <c r="T165" s="401">
        <v>1</v>
      </c>
      <c r="U165" s="545"/>
      <c r="V165" s="398">
        <v>44326</v>
      </c>
      <c r="W165" s="402">
        <v>44362</v>
      </c>
      <c r="Y165" s="403">
        <v>44377</v>
      </c>
      <c r="Z165" s="458" t="s">
        <v>909</v>
      </c>
      <c r="AA165" s="455">
        <v>1</v>
      </c>
      <c r="AB165" s="370">
        <f t="shared" si="126"/>
        <v>1</v>
      </c>
      <c r="AC165" s="57">
        <f t="shared" si="127"/>
        <v>1</v>
      </c>
      <c r="AD165" s="371" t="str">
        <f t="shared" si="128"/>
        <v>OK</v>
      </c>
      <c r="AE165" s="55" t="s">
        <v>899</v>
      </c>
      <c r="AF165" s="459" t="s">
        <v>900</v>
      </c>
      <c r="AG165" s="405" t="str">
        <f t="shared" si="129"/>
        <v>CUMPLIDA</v>
      </c>
      <c r="AH165" s="404"/>
      <c r="AI165" s="404"/>
      <c r="AJ165" s="404"/>
      <c r="AK165" s="404"/>
      <c r="AL165" s="404"/>
      <c r="AM165" s="404"/>
      <c r="AN165" s="404"/>
      <c r="AO165" s="404"/>
      <c r="AP165" s="404"/>
      <c r="AQ165" s="404"/>
      <c r="AR165" s="404"/>
      <c r="AS165" s="404"/>
      <c r="AT165" s="404"/>
      <c r="AU165" s="404"/>
      <c r="AV165" s="404"/>
      <c r="AW165" s="404"/>
      <c r="AX165" s="404"/>
      <c r="AY165" s="404"/>
      <c r="AZ165" s="404"/>
      <c r="BA165" s="404"/>
      <c r="BB165" s="404"/>
      <c r="BC165" s="404"/>
      <c r="BD165" s="404"/>
      <c r="BE165" s="404"/>
      <c r="BF165" s="404"/>
      <c r="BG165" s="404"/>
      <c r="BH165" s="404"/>
      <c r="BI165" s="404"/>
      <c r="BJ165" s="404" t="str">
        <f t="shared" si="130"/>
        <v>CERRADO</v>
      </c>
    </row>
    <row r="166" spans="1:62" ht="24" customHeight="1" x14ac:dyDescent="0.25">
      <c r="A166" s="412"/>
      <c r="B166" s="398"/>
      <c r="C166" s="399" t="s">
        <v>81</v>
      </c>
      <c r="D166" s="400"/>
      <c r="E166" s="544"/>
      <c r="F166" s="398" t="s">
        <v>743</v>
      </c>
      <c r="G166" s="543"/>
      <c r="H166" s="542"/>
      <c r="I166" s="543"/>
      <c r="J166" s="543"/>
      <c r="K166" s="409" t="s">
        <v>781</v>
      </c>
      <c r="L166" s="400"/>
      <c r="M166" s="400">
        <v>1</v>
      </c>
      <c r="N166" s="541"/>
      <c r="O166" s="543"/>
      <c r="P166" s="543"/>
      <c r="Q166" s="543"/>
      <c r="R166" s="543"/>
      <c r="S166" s="543"/>
      <c r="T166" s="401">
        <v>1</v>
      </c>
      <c r="U166" s="545"/>
      <c r="V166" s="398">
        <v>44326</v>
      </c>
      <c r="W166" s="402">
        <v>44362</v>
      </c>
      <c r="Y166" s="403">
        <v>44377</v>
      </c>
      <c r="Z166" s="457" t="s">
        <v>910</v>
      </c>
      <c r="AA166" s="455">
        <v>1</v>
      </c>
      <c r="AB166" s="370">
        <f t="shared" si="126"/>
        <v>1</v>
      </c>
      <c r="AC166" s="57">
        <f t="shared" si="127"/>
        <v>1</v>
      </c>
      <c r="AD166" s="371" t="str">
        <f t="shared" si="128"/>
        <v>OK</v>
      </c>
      <c r="AE166" s="55" t="s">
        <v>899</v>
      </c>
      <c r="AF166" s="459" t="s">
        <v>900</v>
      </c>
      <c r="AG166" s="405" t="str">
        <f t="shared" si="129"/>
        <v>CUMPLIDA</v>
      </c>
      <c r="AH166" s="404"/>
      <c r="AI166" s="404"/>
      <c r="AJ166" s="404"/>
      <c r="AK166" s="404"/>
      <c r="AL166" s="404"/>
      <c r="AM166" s="404"/>
      <c r="AN166" s="404"/>
      <c r="AO166" s="404"/>
      <c r="AP166" s="404"/>
      <c r="AQ166" s="404"/>
      <c r="AR166" s="404"/>
      <c r="AS166" s="404"/>
      <c r="AT166" s="404"/>
      <c r="AU166" s="404"/>
      <c r="AV166" s="404"/>
      <c r="AW166" s="404"/>
      <c r="AX166" s="404"/>
      <c r="AY166" s="404"/>
      <c r="AZ166" s="404"/>
      <c r="BA166" s="404"/>
      <c r="BB166" s="404"/>
      <c r="BC166" s="404"/>
      <c r="BD166" s="404"/>
      <c r="BE166" s="404"/>
      <c r="BF166" s="404"/>
      <c r="BG166" s="404"/>
      <c r="BH166" s="404"/>
      <c r="BI166" s="404"/>
      <c r="BJ166" s="404" t="str">
        <f t="shared" si="130"/>
        <v>CERRADO</v>
      </c>
    </row>
    <row r="167" spans="1:62" ht="35.1" customHeight="1" x14ac:dyDescent="0.25">
      <c r="A167" s="412"/>
      <c r="B167" s="398"/>
      <c r="C167" s="399" t="s">
        <v>81</v>
      </c>
      <c r="D167" s="400"/>
      <c r="E167" s="544"/>
      <c r="F167" s="398" t="s">
        <v>743</v>
      </c>
      <c r="G167" s="541">
        <v>7</v>
      </c>
      <c r="H167" s="542" t="s">
        <v>447</v>
      </c>
      <c r="I167" s="543" t="s">
        <v>782</v>
      </c>
      <c r="J167" s="543" t="s">
        <v>783</v>
      </c>
      <c r="K167" s="409" t="s">
        <v>784</v>
      </c>
      <c r="L167" s="400"/>
      <c r="M167" s="400">
        <v>1</v>
      </c>
      <c r="N167" s="541" t="s">
        <v>88</v>
      </c>
      <c r="O167" s="543" t="s">
        <v>411</v>
      </c>
      <c r="P167" s="543" t="s">
        <v>748</v>
      </c>
      <c r="Q167" s="543" t="s">
        <v>749</v>
      </c>
      <c r="R167" s="543" t="s">
        <v>750</v>
      </c>
      <c r="S167" s="543" t="s">
        <v>785</v>
      </c>
      <c r="T167" s="401">
        <v>1</v>
      </c>
      <c r="U167" s="545" t="s">
        <v>752</v>
      </c>
      <c r="V167" s="398">
        <v>44326</v>
      </c>
      <c r="W167" s="398">
        <v>44392</v>
      </c>
      <c r="Y167" s="403">
        <v>44377</v>
      </c>
      <c r="Z167" s="457" t="s">
        <v>911</v>
      </c>
      <c r="AA167" s="455">
        <v>0.02</v>
      </c>
      <c r="AB167" s="370">
        <f t="shared" si="126"/>
        <v>0.02</v>
      </c>
      <c r="AC167" s="57">
        <f t="shared" si="127"/>
        <v>0.02</v>
      </c>
      <c r="AD167" s="371" t="str">
        <f t="shared" si="128"/>
        <v>ALERTA</v>
      </c>
      <c r="AE167" s="373"/>
      <c r="AF167" s="459" t="s">
        <v>900</v>
      </c>
      <c r="AG167" s="405" t="str">
        <f>IF(AC167=100%,IF(AC167&gt;25%,"CUMPLIDA","PENDIENTE"),IF(AC167&lt;25%,"ATENCIÓN","PENDIENTE"))</f>
        <v>ATENCIÓN</v>
      </c>
      <c r="AH167" s="404"/>
      <c r="AI167" s="404"/>
      <c r="AJ167" s="404"/>
      <c r="AK167" s="404"/>
      <c r="AL167" s="404"/>
      <c r="AM167" s="404"/>
      <c r="AN167" s="404"/>
      <c r="AO167" s="404"/>
      <c r="AP167" s="404"/>
      <c r="AQ167" s="403">
        <v>44462</v>
      </c>
      <c r="AR167" s="613" t="s">
        <v>1169</v>
      </c>
      <c r="AS167" s="404">
        <v>1</v>
      </c>
      <c r="AT167" s="370">
        <f>(IF(AS167="","",IF(OR($M167=0,$M167="",$AG167=""),"",AS167/$M167)))</f>
        <v>1</v>
      </c>
      <c r="AU167" s="57">
        <f>(IF(OR($T167="",AT167=""),"",IF(OR($T167=0,AT167=0),0,IF((AT167*100%)/$T167&gt;100%,100%,(AT167*100%)/$T167))))</f>
        <v>1</v>
      </c>
      <c r="AV167" s="371" t="str">
        <f t="shared" ref="AV167" si="139">IF(AS167="","",IF(AU167&lt;100%, IF(AU167&lt;25%, "ALERTA","EN TERMINO"), IF(AU167=100%, "OK", "EN TERMINO")))</f>
        <v>OK</v>
      </c>
      <c r="AW167" s="450" t="s">
        <v>1170</v>
      </c>
      <c r="AX167" s="450" t="s">
        <v>826</v>
      </c>
      <c r="AY167" s="374" t="str">
        <f>IF(AU167=100%,IF(AU167&gt;50%,"CUMPLIDA","PENDIENTE"),IF(AU167&lt;100%,"INCUMPLIDA","PENDIENTE"))</f>
        <v>CUMPLIDA</v>
      </c>
      <c r="AZ167" s="404"/>
      <c r="BA167" s="404"/>
      <c r="BB167" s="404"/>
      <c r="BC167" s="404"/>
      <c r="BD167" s="404"/>
      <c r="BE167" s="404"/>
      <c r="BF167" s="404"/>
      <c r="BG167" s="404"/>
      <c r="BH167" s="404"/>
      <c r="BI167" s="404"/>
      <c r="BJ167" s="404" t="str">
        <f t="shared" si="130"/>
        <v>ABIERTO</v>
      </c>
    </row>
    <row r="168" spans="1:62" ht="21.75" customHeight="1" x14ac:dyDescent="0.25">
      <c r="A168" s="412"/>
      <c r="B168" s="398"/>
      <c r="C168" s="399" t="s">
        <v>81</v>
      </c>
      <c r="D168" s="400"/>
      <c r="E168" s="544"/>
      <c r="F168" s="398" t="s">
        <v>743</v>
      </c>
      <c r="G168" s="541"/>
      <c r="H168" s="542"/>
      <c r="I168" s="543"/>
      <c r="J168" s="543"/>
      <c r="K168" s="409" t="s">
        <v>786</v>
      </c>
      <c r="L168" s="400"/>
      <c r="M168" s="400">
        <v>1</v>
      </c>
      <c r="N168" s="541"/>
      <c r="O168" s="543"/>
      <c r="P168" s="543"/>
      <c r="Q168" s="543"/>
      <c r="R168" s="543"/>
      <c r="S168" s="543"/>
      <c r="T168" s="401">
        <v>1</v>
      </c>
      <c r="U168" s="545"/>
      <c r="V168" s="398">
        <v>44326</v>
      </c>
      <c r="W168" s="398">
        <v>44392</v>
      </c>
      <c r="Y168" s="403">
        <v>44377</v>
      </c>
      <c r="Z168" s="457" t="s">
        <v>912</v>
      </c>
      <c r="AA168" s="455">
        <v>1</v>
      </c>
      <c r="AB168" s="370">
        <f t="shared" si="126"/>
        <v>1</v>
      </c>
      <c r="AC168" s="57">
        <f t="shared" si="127"/>
        <v>1</v>
      </c>
      <c r="AD168" s="371" t="str">
        <f t="shared" si="128"/>
        <v>OK</v>
      </c>
      <c r="AE168" s="55" t="s">
        <v>899</v>
      </c>
      <c r="AF168" s="459" t="s">
        <v>900</v>
      </c>
      <c r="AG168" s="405" t="str">
        <f t="shared" si="129"/>
        <v>CUMPLIDA</v>
      </c>
      <c r="AH168" s="404"/>
      <c r="AI168" s="404"/>
      <c r="AJ168" s="404"/>
      <c r="AK168" s="404"/>
      <c r="AL168" s="404"/>
      <c r="AM168" s="404"/>
      <c r="AN168" s="404"/>
      <c r="AO168" s="404"/>
      <c r="AP168" s="404"/>
      <c r="AQ168" s="404"/>
      <c r="AR168" s="404"/>
      <c r="AS168" s="404"/>
      <c r="AT168" s="404"/>
      <c r="AU168" s="404"/>
      <c r="AV168" s="404"/>
      <c r="AW168" s="404"/>
      <c r="AX168" s="404"/>
      <c r="AY168" s="404"/>
      <c r="AZ168" s="404"/>
      <c r="BA168" s="404"/>
      <c r="BB168" s="404"/>
      <c r="BC168" s="404"/>
      <c r="BD168" s="404"/>
      <c r="BE168" s="404"/>
      <c r="BF168" s="404"/>
      <c r="BG168" s="404"/>
      <c r="BH168" s="404"/>
      <c r="BI168" s="404"/>
      <c r="BJ168" s="404" t="str">
        <f t="shared" si="130"/>
        <v>CERRADO</v>
      </c>
    </row>
    <row r="169" spans="1:62" ht="15.75" customHeight="1" x14ac:dyDescent="0.25">
      <c r="A169" s="412"/>
      <c r="B169" s="398"/>
      <c r="C169" s="399" t="s">
        <v>81</v>
      </c>
      <c r="D169" s="400"/>
      <c r="E169" s="544"/>
      <c r="F169" s="398" t="s">
        <v>743</v>
      </c>
      <c r="G169" s="541"/>
      <c r="H169" s="542"/>
      <c r="I169" s="543"/>
      <c r="J169" s="543"/>
      <c r="K169" s="409" t="s">
        <v>787</v>
      </c>
      <c r="L169" s="400"/>
      <c r="M169" s="400">
        <v>1</v>
      </c>
      <c r="N169" s="541"/>
      <c r="O169" s="543"/>
      <c r="P169" s="543"/>
      <c r="Q169" s="543"/>
      <c r="R169" s="543"/>
      <c r="S169" s="543"/>
      <c r="T169" s="401">
        <v>1</v>
      </c>
      <c r="U169" s="545"/>
      <c r="V169" s="398">
        <v>44326</v>
      </c>
      <c r="W169" s="398">
        <v>44392</v>
      </c>
      <c r="Y169" s="403">
        <v>44377</v>
      </c>
      <c r="Z169" s="458" t="s">
        <v>913</v>
      </c>
      <c r="AA169" s="455">
        <v>1</v>
      </c>
      <c r="AB169" s="370">
        <f t="shared" si="126"/>
        <v>1</v>
      </c>
      <c r="AC169" s="57">
        <f t="shared" si="127"/>
        <v>1</v>
      </c>
      <c r="AD169" s="371" t="str">
        <f t="shared" si="128"/>
        <v>OK</v>
      </c>
      <c r="AE169" s="55" t="s">
        <v>899</v>
      </c>
      <c r="AF169" s="459" t="s">
        <v>900</v>
      </c>
      <c r="AG169" s="405" t="str">
        <f t="shared" si="129"/>
        <v>CUMPLIDA</v>
      </c>
      <c r="AH169" s="404"/>
      <c r="AI169" s="404"/>
      <c r="AJ169" s="404"/>
      <c r="AK169" s="404"/>
      <c r="AL169" s="404"/>
      <c r="AM169" s="404"/>
      <c r="AN169" s="404"/>
      <c r="AO169" s="404"/>
      <c r="AP169" s="404"/>
      <c r="AQ169" s="404"/>
      <c r="AR169" s="404"/>
      <c r="AS169" s="404"/>
      <c r="AT169" s="404"/>
      <c r="AU169" s="404"/>
      <c r="AV169" s="404"/>
      <c r="AW169" s="404"/>
      <c r="AX169" s="404"/>
      <c r="AY169" s="404"/>
      <c r="AZ169" s="404"/>
      <c r="BA169" s="404"/>
      <c r="BB169" s="404"/>
      <c r="BC169" s="404"/>
      <c r="BD169" s="404"/>
      <c r="BE169" s="404"/>
      <c r="BF169" s="404"/>
      <c r="BG169" s="404"/>
      <c r="BH169" s="404"/>
      <c r="BI169" s="404"/>
      <c r="BJ169" s="404" t="str">
        <f t="shared" si="130"/>
        <v>CERRADO</v>
      </c>
    </row>
    <row r="170" spans="1:62" ht="25.5" customHeight="1" x14ac:dyDescent="0.25">
      <c r="A170" s="412"/>
      <c r="B170" s="398"/>
      <c r="C170" s="399" t="s">
        <v>81</v>
      </c>
      <c r="D170" s="400"/>
      <c r="E170" s="544"/>
      <c r="F170" s="398" t="s">
        <v>743</v>
      </c>
      <c r="G170" s="541"/>
      <c r="H170" s="542"/>
      <c r="I170" s="543"/>
      <c r="J170" s="543"/>
      <c r="K170" s="409" t="s">
        <v>788</v>
      </c>
      <c r="L170" s="400"/>
      <c r="M170" s="400">
        <v>1</v>
      </c>
      <c r="N170" s="541"/>
      <c r="O170" s="543"/>
      <c r="P170" s="543"/>
      <c r="Q170" s="543"/>
      <c r="R170" s="543"/>
      <c r="S170" s="543"/>
      <c r="T170" s="401">
        <v>1</v>
      </c>
      <c r="U170" s="545"/>
      <c r="V170" s="398">
        <v>44326</v>
      </c>
      <c r="W170" s="398">
        <v>44392</v>
      </c>
      <c r="Y170" s="403">
        <v>44377</v>
      </c>
      <c r="Z170" s="457" t="s">
        <v>914</v>
      </c>
      <c r="AA170" s="455">
        <v>0.02</v>
      </c>
      <c r="AB170" s="370">
        <f t="shared" si="126"/>
        <v>0.02</v>
      </c>
      <c r="AC170" s="57">
        <f t="shared" si="127"/>
        <v>0.02</v>
      </c>
      <c r="AD170" s="371" t="str">
        <f t="shared" si="128"/>
        <v>ALERTA</v>
      </c>
      <c r="AE170" s="373"/>
      <c r="AF170" s="459" t="s">
        <v>900</v>
      </c>
      <c r="AG170" s="405" t="str">
        <f>IF(AC170=100%,IF(AC170&gt;25%,"CUMPLIDA","PENDIENTE"),IF(AC170&lt;25%,"ATENCIÓN","PENDIENTE"))</f>
        <v>ATENCIÓN</v>
      </c>
      <c r="AH170" s="404"/>
      <c r="AI170" s="404"/>
      <c r="AJ170" s="404"/>
      <c r="AK170" s="404"/>
      <c r="AL170" s="404"/>
      <c r="AM170" s="404"/>
      <c r="AN170" s="404"/>
      <c r="AO170" s="404"/>
      <c r="AP170" s="404"/>
      <c r="AQ170" s="403">
        <v>44462</v>
      </c>
      <c r="AR170" s="450" t="s">
        <v>1171</v>
      </c>
      <c r="AS170" s="404">
        <v>1</v>
      </c>
      <c r="AT170" s="370">
        <f t="shared" ref="AT170" si="140">(IF(AS170="","",IF(OR($M170=0,$M170="",$AG170=""),"",AS170/$M170)))</f>
        <v>1</v>
      </c>
      <c r="AU170" s="57">
        <f t="shared" ref="AU170" si="141">(IF(OR($T170="",AT170=""),"",IF(OR($T170=0,AT170=0),0,IF((AT170*100%)/$T170&gt;100%,100%,(AT170*100%)/$T170))))</f>
        <v>1</v>
      </c>
      <c r="AV170" s="371" t="str">
        <f t="shared" ref="AV170" si="142">IF(AS170="","",IF(AU170&lt;100%, IF(AU170&lt;25%, "ALERTA","EN TERMINO"), IF(AU170=100%, "OK", "EN TERMINO")))</f>
        <v>OK</v>
      </c>
      <c r="AW170" s="450" t="s">
        <v>1170</v>
      </c>
      <c r="AX170" s="450" t="s">
        <v>826</v>
      </c>
      <c r="AY170" s="374" t="str">
        <f t="shared" ref="AY170" si="143">IF(AU170=100%,IF(AU170&gt;50%,"CUMPLIDA","PENDIENTE"),IF(AU170&lt;100%,"INCUMPLIDA","PENDIENTE"))</f>
        <v>CUMPLIDA</v>
      </c>
      <c r="AZ170" s="404"/>
      <c r="BA170" s="404"/>
      <c r="BB170" s="404"/>
      <c r="BC170" s="404"/>
      <c r="BD170" s="404"/>
      <c r="BE170" s="404"/>
      <c r="BF170" s="404"/>
      <c r="BG170" s="404"/>
      <c r="BH170" s="404"/>
      <c r="BI170" s="404"/>
      <c r="BJ170" s="404" t="str">
        <f t="shared" si="130"/>
        <v>ABIERTO</v>
      </c>
    </row>
    <row r="171" spans="1:62" ht="34.5" customHeight="1" x14ac:dyDescent="0.25">
      <c r="A171" s="412"/>
      <c r="B171" s="398"/>
      <c r="C171" s="399" t="s">
        <v>81</v>
      </c>
      <c r="D171" s="400"/>
      <c r="E171" s="544"/>
      <c r="F171" s="398" t="s">
        <v>743</v>
      </c>
      <c r="G171" s="541">
        <v>8</v>
      </c>
      <c r="H171" s="542" t="s">
        <v>447</v>
      </c>
      <c r="I171" s="543" t="s">
        <v>789</v>
      </c>
      <c r="J171" s="543" t="s">
        <v>790</v>
      </c>
      <c r="K171" s="410" t="s">
        <v>791</v>
      </c>
      <c r="L171" s="400"/>
      <c r="M171" s="400">
        <v>1</v>
      </c>
      <c r="N171" s="541" t="s">
        <v>88</v>
      </c>
      <c r="O171" s="543" t="s">
        <v>411</v>
      </c>
      <c r="P171" s="543" t="s">
        <v>748</v>
      </c>
      <c r="Q171" s="543" t="s">
        <v>749</v>
      </c>
      <c r="R171" s="543" t="s">
        <v>750</v>
      </c>
      <c r="S171" s="543" t="s">
        <v>792</v>
      </c>
      <c r="T171" s="401">
        <v>1</v>
      </c>
      <c r="U171" s="545" t="s">
        <v>752</v>
      </c>
      <c r="V171" s="398">
        <v>44326</v>
      </c>
      <c r="W171" s="398">
        <v>44392</v>
      </c>
      <c r="Y171" s="403">
        <v>44377</v>
      </c>
      <c r="Z171" s="460" t="s">
        <v>915</v>
      </c>
      <c r="AA171" s="455">
        <v>1</v>
      </c>
      <c r="AB171" s="370">
        <f t="shared" si="126"/>
        <v>1</v>
      </c>
      <c r="AC171" s="57">
        <f t="shared" si="127"/>
        <v>1</v>
      </c>
      <c r="AD171" s="371" t="str">
        <f t="shared" si="128"/>
        <v>OK</v>
      </c>
      <c r="AE171" s="55" t="s">
        <v>899</v>
      </c>
      <c r="AF171" s="459" t="s">
        <v>900</v>
      </c>
      <c r="AG171" s="405" t="str">
        <f t="shared" si="129"/>
        <v>CUMPLIDA</v>
      </c>
      <c r="AH171" s="404"/>
      <c r="AI171" s="404"/>
      <c r="AJ171" s="404"/>
      <c r="AK171" s="404"/>
      <c r="AL171" s="404"/>
      <c r="AM171" s="404"/>
      <c r="AN171" s="404"/>
      <c r="AO171" s="404"/>
      <c r="AP171" s="404"/>
      <c r="AQ171" s="404"/>
      <c r="AR171" s="404"/>
      <c r="AS171" s="404"/>
      <c r="AT171" s="404"/>
      <c r="AU171" s="404"/>
      <c r="AV171" s="404"/>
      <c r="AW171" s="404"/>
      <c r="AX171" s="404"/>
      <c r="AY171" s="404"/>
      <c r="AZ171" s="404"/>
      <c r="BA171" s="404"/>
      <c r="BB171" s="404"/>
      <c r="BC171" s="404"/>
      <c r="BD171" s="404"/>
      <c r="BE171" s="404"/>
      <c r="BF171" s="404"/>
      <c r="BG171" s="404"/>
      <c r="BH171" s="404"/>
      <c r="BI171" s="404"/>
      <c r="BJ171" s="404" t="str">
        <f t="shared" si="130"/>
        <v>CERRADO</v>
      </c>
    </row>
    <row r="172" spans="1:62" ht="19.5" customHeight="1" x14ac:dyDescent="0.25">
      <c r="A172" s="412"/>
      <c r="B172" s="398"/>
      <c r="C172" s="399" t="s">
        <v>81</v>
      </c>
      <c r="D172" s="400"/>
      <c r="E172" s="544"/>
      <c r="F172" s="398" t="s">
        <v>743</v>
      </c>
      <c r="G172" s="541"/>
      <c r="H172" s="542"/>
      <c r="I172" s="543"/>
      <c r="J172" s="543"/>
      <c r="K172" s="410" t="s">
        <v>793</v>
      </c>
      <c r="L172" s="400"/>
      <c r="M172" s="400">
        <v>1</v>
      </c>
      <c r="N172" s="541"/>
      <c r="O172" s="543"/>
      <c r="P172" s="543"/>
      <c r="Q172" s="543"/>
      <c r="R172" s="543"/>
      <c r="S172" s="543"/>
      <c r="T172" s="401">
        <v>1</v>
      </c>
      <c r="U172" s="545"/>
      <c r="V172" s="398">
        <v>44326</v>
      </c>
      <c r="W172" s="398">
        <v>44392</v>
      </c>
      <c r="Y172" s="403">
        <v>44377</v>
      </c>
      <c r="Z172" s="461" t="s">
        <v>908</v>
      </c>
      <c r="AA172" s="455">
        <v>0.5</v>
      </c>
      <c r="AB172" s="370">
        <f t="shared" si="126"/>
        <v>0.5</v>
      </c>
      <c r="AC172" s="57">
        <f t="shared" si="127"/>
        <v>0.5</v>
      </c>
      <c r="AD172" s="371" t="str">
        <f t="shared" si="128"/>
        <v>EN TERMINO</v>
      </c>
      <c r="AE172" s="55" t="s">
        <v>899</v>
      </c>
      <c r="AF172" s="459" t="s">
        <v>900</v>
      </c>
      <c r="AG172" s="405" t="str">
        <f t="shared" si="129"/>
        <v>PENDIENTE</v>
      </c>
      <c r="AH172" s="404"/>
      <c r="AI172" s="404"/>
      <c r="AJ172" s="404"/>
      <c r="AK172" s="404"/>
      <c r="AL172" s="404"/>
      <c r="AM172" s="404"/>
      <c r="AN172" s="404"/>
      <c r="AO172" s="404"/>
      <c r="AP172" s="404"/>
      <c r="AQ172" s="403">
        <v>44462</v>
      </c>
      <c r="AR172" s="450" t="s">
        <v>1172</v>
      </c>
      <c r="AS172" s="404">
        <v>1</v>
      </c>
      <c r="AT172" s="370">
        <f t="shared" ref="AT172" si="144">(IF(AS172="","",IF(OR($M172=0,$M172="",$AG172=""),"",AS172/$M172)))</f>
        <v>1</v>
      </c>
      <c r="AU172" s="57">
        <f t="shared" ref="AU172" si="145">(IF(OR($T172="",AT172=""),"",IF(OR($T172=0,AT172=0),0,IF((AT172*100%)/$T172&gt;100%,100%,(AT172*100%)/$T172))))</f>
        <v>1</v>
      </c>
      <c r="AV172" s="371" t="str">
        <f t="shared" ref="AV172" si="146">IF(AS172="","",IF(AU172&lt;100%, IF(AU172&lt;25%, "ALERTA","EN TERMINO"), IF(AU172=100%, "OK", "EN TERMINO")))</f>
        <v>OK</v>
      </c>
      <c r="AW172" s="450" t="s">
        <v>1170</v>
      </c>
      <c r="AX172" s="450" t="s">
        <v>826</v>
      </c>
      <c r="AY172" s="404"/>
      <c r="AZ172" s="404"/>
      <c r="BA172" s="404"/>
      <c r="BB172" s="404"/>
      <c r="BC172" s="404"/>
      <c r="BD172" s="404"/>
      <c r="BE172" s="404"/>
      <c r="BF172" s="404"/>
      <c r="BG172" s="404"/>
      <c r="BH172" s="404"/>
      <c r="BI172" s="404"/>
      <c r="BJ172" s="404" t="str">
        <f t="shared" si="130"/>
        <v>ABIERTO</v>
      </c>
    </row>
    <row r="173" spans="1:62" ht="16.5" customHeight="1" x14ac:dyDescent="0.25">
      <c r="A173" s="412"/>
      <c r="B173" s="398"/>
      <c r="C173" s="399" t="s">
        <v>81</v>
      </c>
      <c r="D173" s="400"/>
      <c r="E173" s="544"/>
      <c r="F173" s="398" t="s">
        <v>743</v>
      </c>
      <c r="G173" s="541"/>
      <c r="H173" s="542"/>
      <c r="I173" s="543"/>
      <c r="J173" s="543"/>
      <c r="K173" s="410" t="s">
        <v>794</v>
      </c>
      <c r="L173" s="400"/>
      <c r="M173" s="400">
        <v>1</v>
      </c>
      <c r="N173" s="541"/>
      <c r="O173" s="543"/>
      <c r="P173" s="543"/>
      <c r="Q173" s="543"/>
      <c r="R173" s="543"/>
      <c r="S173" s="543"/>
      <c r="T173" s="401">
        <v>1</v>
      </c>
      <c r="U173" s="545"/>
      <c r="V173" s="398">
        <v>44326</v>
      </c>
      <c r="W173" s="398">
        <v>44392</v>
      </c>
      <c r="Y173" s="403">
        <v>44377</v>
      </c>
      <c r="Z173" s="461" t="s">
        <v>916</v>
      </c>
      <c r="AA173" s="455">
        <v>1</v>
      </c>
      <c r="AB173" s="370">
        <f t="shared" si="126"/>
        <v>1</v>
      </c>
      <c r="AC173" s="57">
        <f t="shared" si="127"/>
        <v>1</v>
      </c>
      <c r="AD173" s="371" t="str">
        <f t="shared" si="128"/>
        <v>OK</v>
      </c>
      <c r="AE173" s="55" t="s">
        <v>899</v>
      </c>
      <c r="AF173" s="459" t="s">
        <v>900</v>
      </c>
      <c r="AG173" s="405" t="str">
        <f t="shared" si="129"/>
        <v>CUMPLIDA</v>
      </c>
      <c r="AH173" s="404"/>
      <c r="AI173" s="404"/>
      <c r="AJ173" s="404"/>
      <c r="AK173" s="404"/>
      <c r="AL173" s="404"/>
      <c r="AM173" s="404"/>
      <c r="AN173" s="404"/>
      <c r="AO173" s="404"/>
      <c r="AP173" s="404"/>
      <c r="AQ173" s="404"/>
      <c r="AR173" s="404"/>
      <c r="AS173" s="404"/>
      <c r="AT173" s="404"/>
      <c r="AU173" s="404"/>
      <c r="AV173" s="404"/>
      <c r="AW173" s="404"/>
      <c r="AX173" s="404"/>
      <c r="AY173" s="404"/>
      <c r="AZ173" s="404"/>
      <c r="BA173" s="404"/>
      <c r="BB173" s="404"/>
      <c r="BC173" s="404"/>
      <c r="BD173" s="404"/>
      <c r="BE173" s="404"/>
      <c r="BF173" s="404"/>
      <c r="BG173" s="404"/>
      <c r="BH173" s="404"/>
      <c r="BI173" s="404"/>
      <c r="BJ173" s="404" t="str">
        <f t="shared" si="130"/>
        <v>CERRADO</v>
      </c>
    </row>
    <row r="174" spans="1:62" ht="19.5" customHeight="1" x14ac:dyDescent="0.25">
      <c r="A174" s="412"/>
      <c r="B174" s="398"/>
      <c r="C174" s="399" t="s">
        <v>81</v>
      </c>
      <c r="D174" s="400"/>
      <c r="E174" s="544"/>
      <c r="F174" s="398" t="s">
        <v>743</v>
      </c>
      <c r="G174" s="541"/>
      <c r="H174" s="542"/>
      <c r="I174" s="543"/>
      <c r="J174" s="543"/>
      <c r="K174" s="410" t="s">
        <v>795</v>
      </c>
      <c r="L174" s="400"/>
      <c r="M174" s="400">
        <v>1</v>
      </c>
      <c r="N174" s="541"/>
      <c r="O174" s="543"/>
      <c r="P174" s="543"/>
      <c r="Q174" s="543"/>
      <c r="R174" s="543"/>
      <c r="S174" s="543"/>
      <c r="T174" s="401">
        <v>1</v>
      </c>
      <c r="U174" s="545"/>
      <c r="V174" s="398">
        <v>44326</v>
      </c>
      <c r="W174" s="398">
        <v>44392</v>
      </c>
      <c r="Y174" s="403">
        <v>44377</v>
      </c>
      <c r="Z174" s="461" t="s">
        <v>917</v>
      </c>
      <c r="AA174" s="455">
        <v>1</v>
      </c>
      <c r="AB174" s="370">
        <f t="shared" si="126"/>
        <v>1</v>
      </c>
      <c r="AC174" s="57">
        <f t="shared" si="127"/>
        <v>1</v>
      </c>
      <c r="AD174" s="371" t="str">
        <f t="shared" si="128"/>
        <v>OK</v>
      </c>
      <c r="AE174" s="55" t="s">
        <v>899</v>
      </c>
      <c r="AF174" s="459" t="s">
        <v>900</v>
      </c>
      <c r="AG174" s="405" t="str">
        <f t="shared" si="129"/>
        <v>CUMPLIDA</v>
      </c>
      <c r="AH174" s="404"/>
      <c r="AI174" s="404"/>
      <c r="AJ174" s="404"/>
      <c r="AK174" s="404"/>
      <c r="AL174" s="404"/>
      <c r="AM174" s="404"/>
      <c r="AN174" s="404"/>
      <c r="AO174" s="404"/>
      <c r="AP174" s="404"/>
      <c r="AQ174" s="404"/>
      <c r="AR174" s="404"/>
      <c r="AS174" s="404"/>
      <c r="AT174" s="404"/>
      <c r="AU174" s="404"/>
      <c r="AV174" s="404"/>
      <c r="AW174" s="404"/>
      <c r="AX174" s="404"/>
      <c r="AY174" s="404"/>
      <c r="AZ174" s="404"/>
      <c r="BA174" s="404"/>
      <c r="BB174" s="404"/>
      <c r="BC174" s="404"/>
      <c r="BD174" s="404"/>
      <c r="BE174" s="404"/>
      <c r="BF174" s="404"/>
      <c r="BG174" s="404"/>
      <c r="BH174" s="404"/>
      <c r="BI174" s="404"/>
      <c r="BJ174" s="404" t="str">
        <f t="shared" si="130"/>
        <v>CERRADO</v>
      </c>
    </row>
    <row r="175" spans="1:62" ht="16.5" customHeight="1" x14ac:dyDescent="0.25">
      <c r="A175" s="412"/>
      <c r="B175" s="398"/>
      <c r="C175" s="399" t="s">
        <v>81</v>
      </c>
      <c r="D175" s="400"/>
      <c r="E175" s="544"/>
      <c r="F175" s="398" t="s">
        <v>743</v>
      </c>
      <c r="G175" s="541"/>
      <c r="H175" s="542"/>
      <c r="I175" s="543"/>
      <c r="J175" s="543"/>
      <c r="K175" s="410" t="s">
        <v>796</v>
      </c>
      <c r="L175" s="400"/>
      <c r="M175" s="400">
        <v>1</v>
      </c>
      <c r="N175" s="541"/>
      <c r="O175" s="543"/>
      <c r="P175" s="543"/>
      <c r="Q175" s="543"/>
      <c r="R175" s="543"/>
      <c r="S175" s="543"/>
      <c r="T175" s="401">
        <v>1</v>
      </c>
      <c r="U175" s="545"/>
      <c r="V175" s="398">
        <v>44326</v>
      </c>
      <c r="W175" s="398">
        <v>44392</v>
      </c>
      <c r="Y175" s="403">
        <v>44377</v>
      </c>
      <c r="Z175" s="461"/>
      <c r="AA175" s="455">
        <v>0</v>
      </c>
      <c r="AB175" s="370">
        <f t="shared" si="126"/>
        <v>0</v>
      </c>
      <c r="AC175" s="57">
        <f t="shared" si="127"/>
        <v>0</v>
      </c>
      <c r="AD175" s="371" t="str">
        <f t="shared" si="128"/>
        <v>ALERTA</v>
      </c>
      <c r="AE175" s="462" t="s">
        <v>901</v>
      </c>
      <c r="AF175" s="459" t="s">
        <v>900</v>
      </c>
      <c r="AG175" s="405" t="str">
        <f>IF(AC175=100%,IF(AC175&gt;25%,"CUMPLIDA","PENDIENTE"),IF(AC175&lt;25%,"ATENCIÓN","PENDIENTE"))</f>
        <v>ATENCIÓN</v>
      </c>
      <c r="AH175" s="404"/>
      <c r="AI175" s="404"/>
      <c r="AJ175" s="404"/>
      <c r="AK175" s="404"/>
      <c r="AL175" s="404"/>
      <c r="AM175" s="404"/>
      <c r="AN175" s="404"/>
      <c r="AO175" s="404"/>
      <c r="AP175" s="404"/>
      <c r="AQ175" s="403">
        <v>44462</v>
      </c>
      <c r="AR175" s="461" t="s">
        <v>1173</v>
      </c>
      <c r="AS175" s="404">
        <v>1</v>
      </c>
      <c r="AT175" s="370">
        <f>(IF(AS175="","",IF(OR($M175=0,$M175="",$AG175=""),"",AS175/$M175)))</f>
        <v>1</v>
      </c>
      <c r="AU175" s="57">
        <f t="shared" ref="AU175:AU179" si="147">(IF(OR($T175="",AT175=""),"",IF(OR($T175=0,AT175=0),0,IF((AT175*100%)/$T175&gt;100%,100%,(AT175*100%)/$T175))))</f>
        <v>1</v>
      </c>
      <c r="AV175" s="371" t="str">
        <f t="shared" ref="AV175:AV179" si="148">IF(AS175="","",IF(AU175&lt;100%, IF(AU175&lt;25%, "ALERTA","EN TERMINO"), IF(AU175=100%, "OK", "EN TERMINO")))</f>
        <v>OK</v>
      </c>
      <c r="AW175" s="450" t="s">
        <v>1170</v>
      </c>
      <c r="AX175" s="450" t="s">
        <v>826</v>
      </c>
      <c r="AY175" s="374" t="str">
        <f t="shared" ref="AY175:AY179" si="149">IF(AU175=100%,IF(AU175&gt;50%,"CUMPLIDA","PENDIENTE"),IF(AU175&lt;100%,"INCUMPLIDA","PENDIENTE"))</f>
        <v>CUMPLIDA</v>
      </c>
      <c r="AZ175" s="404"/>
      <c r="BA175" s="404"/>
      <c r="BB175" s="404"/>
      <c r="BC175" s="404"/>
      <c r="BD175" s="404"/>
      <c r="BE175" s="404"/>
      <c r="BF175" s="404"/>
      <c r="BG175" s="404"/>
      <c r="BH175" s="404"/>
      <c r="BI175" s="404"/>
      <c r="BJ175" s="404" t="str">
        <f t="shared" si="130"/>
        <v>ABIERTO</v>
      </c>
    </row>
    <row r="176" spans="1:62" ht="35.1" customHeight="1" x14ac:dyDescent="0.25">
      <c r="A176" s="412"/>
      <c r="B176" s="398"/>
      <c r="C176" s="399" t="s">
        <v>81</v>
      </c>
      <c r="D176" s="400"/>
      <c r="E176" s="544"/>
      <c r="F176" s="398" t="s">
        <v>743</v>
      </c>
      <c r="G176" s="543" t="s">
        <v>797</v>
      </c>
      <c r="H176" s="542" t="s">
        <v>447</v>
      </c>
      <c r="I176" s="543" t="s">
        <v>798</v>
      </c>
      <c r="J176" s="546" t="s">
        <v>799</v>
      </c>
      <c r="K176" s="411" t="s">
        <v>800</v>
      </c>
      <c r="L176" s="400"/>
      <c r="M176" s="400">
        <v>1</v>
      </c>
      <c r="N176" s="541" t="s">
        <v>88</v>
      </c>
      <c r="O176" s="543" t="s">
        <v>411</v>
      </c>
      <c r="P176" s="543" t="s">
        <v>748</v>
      </c>
      <c r="Q176" s="543" t="s">
        <v>749</v>
      </c>
      <c r="R176" s="543" t="s">
        <v>750</v>
      </c>
      <c r="S176" s="543" t="s">
        <v>801</v>
      </c>
      <c r="T176" s="401">
        <v>1</v>
      </c>
      <c r="U176" s="545" t="s">
        <v>752</v>
      </c>
      <c r="V176" s="398">
        <v>44326</v>
      </c>
      <c r="W176" s="398">
        <v>44392</v>
      </c>
      <c r="Y176" s="403">
        <v>44377</v>
      </c>
      <c r="Z176" s="461" t="s">
        <v>918</v>
      </c>
      <c r="AA176" s="455">
        <v>0.02</v>
      </c>
      <c r="AB176" s="370">
        <f t="shared" si="126"/>
        <v>0.02</v>
      </c>
      <c r="AC176" s="57">
        <f t="shared" si="127"/>
        <v>0.02</v>
      </c>
      <c r="AD176" s="371" t="str">
        <f t="shared" si="128"/>
        <v>ALERTA</v>
      </c>
      <c r="AE176" s="373"/>
      <c r="AF176" s="459" t="s">
        <v>900</v>
      </c>
      <c r="AG176" s="405" t="str">
        <f>IF(AC176=100%,IF(AC176&gt;25%,"CUMPLIDA","PENDIENTE"),IF(AC176&lt;25%,"ATENCIÓN","PENDIENTE"))</f>
        <v>ATENCIÓN</v>
      </c>
      <c r="AH176" s="404"/>
      <c r="AI176" s="404"/>
      <c r="AJ176" s="404"/>
      <c r="AK176" s="404"/>
      <c r="AL176" s="404"/>
      <c r="AM176" s="404"/>
      <c r="AN176" s="404"/>
      <c r="AO176" s="404"/>
      <c r="AP176" s="404"/>
      <c r="AQ176" s="403">
        <v>44462</v>
      </c>
      <c r="AR176" s="458" t="s">
        <v>1174</v>
      </c>
      <c r="AS176" s="404">
        <v>1</v>
      </c>
      <c r="AT176" s="370">
        <f t="shared" ref="AT176:AT179" si="150">(IF(AS176="","",IF(OR($M176=0,$M176="",$AG176=""),"",AS176/$M176)))</f>
        <v>1</v>
      </c>
      <c r="AU176" s="57">
        <f t="shared" si="147"/>
        <v>1</v>
      </c>
      <c r="AV176" s="371" t="str">
        <f t="shared" si="148"/>
        <v>OK</v>
      </c>
      <c r="AW176" s="617" t="s">
        <v>1175</v>
      </c>
      <c r="AX176" s="450" t="s">
        <v>826</v>
      </c>
      <c r="AY176" s="374" t="str">
        <f t="shared" si="149"/>
        <v>CUMPLIDA</v>
      </c>
      <c r="AZ176" s="404"/>
      <c r="BA176" s="404"/>
      <c r="BB176" s="404"/>
      <c r="BC176" s="404"/>
      <c r="BD176" s="404"/>
      <c r="BE176" s="404"/>
      <c r="BF176" s="404"/>
      <c r="BG176" s="404"/>
      <c r="BH176" s="404"/>
      <c r="BI176" s="404"/>
      <c r="BJ176" s="404" t="str">
        <f t="shared" si="130"/>
        <v>ABIERTO</v>
      </c>
    </row>
    <row r="177" spans="1:62" ht="33.75" customHeight="1" x14ac:dyDescent="0.25">
      <c r="A177" s="412"/>
      <c r="B177" s="398"/>
      <c r="C177" s="399" t="s">
        <v>81</v>
      </c>
      <c r="D177" s="400"/>
      <c r="E177" s="544"/>
      <c r="F177" s="398" t="s">
        <v>743</v>
      </c>
      <c r="G177" s="543"/>
      <c r="H177" s="542"/>
      <c r="I177" s="543"/>
      <c r="J177" s="546"/>
      <c r="K177" s="411" t="s">
        <v>802</v>
      </c>
      <c r="L177" s="400"/>
      <c r="M177" s="400">
        <v>1</v>
      </c>
      <c r="N177" s="541"/>
      <c r="O177" s="543"/>
      <c r="P177" s="543"/>
      <c r="Q177" s="543"/>
      <c r="R177" s="543"/>
      <c r="S177" s="543"/>
      <c r="T177" s="401">
        <v>1</v>
      </c>
      <c r="U177" s="545"/>
      <c r="V177" s="398">
        <v>44326</v>
      </c>
      <c r="W177" s="398">
        <v>44392</v>
      </c>
      <c r="Y177" s="403">
        <v>44377</v>
      </c>
      <c r="Z177" s="461"/>
      <c r="AA177" s="455">
        <v>0</v>
      </c>
      <c r="AB177" s="370">
        <f t="shared" si="126"/>
        <v>0</v>
      </c>
      <c r="AC177" s="57">
        <f t="shared" si="127"/>
        <v>0</v>
      </c>
      <c r="AD177" s="371" t="str">
        <f t="shared" si="128"/>
        <v>ALERTA</v>
      </c>
      <c r="AE177" s="462" t="s">
        <v>901</v>
      </c>
      <c r="AF177" s="459" t="s">
        <v>900</v>
      </c>
      <c r="AG177" s="405" t="str">
        <f>IF(AC177=100%,IF(AC177&gt;25%,"CUMPLIDA","PENDIENTE"),IF(AC177&lt;25%,"ATENCIÓN","PENDIENTE"))</f>
        <v>ATENCIÓN</v>
      </c>
      <c r="AH177" s="404"/>
      <c r="AI177" s="404"/>
      <c r="AJ177" s="404"/>
      <c r="AK177" s="404"/>
      <c r="AL177" s="404"/>
      <c r="AM177" s="404"/>
      <c r="AN177" s="404"/>
      <c r="AO177" s="404"/>
      <c r="AP177" s="404"/>
      <c r="AQ177" s="403">
        <v>44462</v>
      </c>
      <c r="AR177" s="457" t="s">
        <v>1176</v>
      </c>
      <c r="AS177" s="404">
        <v>1</v>
      </c>
      <c r="AT177" s="370">
        <f t="shared" si="150"/>
        <v>1</v>
      </c>
      <c r="AU177" s="57">
        <f t="shared" si="147"/>
        <v>1</v>
      </c>
      <c r="AV177" s="371" t="str">
        <f t="shared" si="148"/>
        <v>OK</v>
      </c>
      <c r="AW177" s="450" t="s">
        <v>1170</v>
      </c>
      <c r="AX177" s="450" t="s">
        <v>826</v>
      </c>
      <c r="AY177" s="374" t="str">
        <f t="shared" si="149"/>
        <v>CUMPLIDA</v>
      </c>
      <c r="AZ177" s="404"/>
      <c r="BA177" s="404"/>
      <c r="BB177" s="404"/>
      <c r="BC177" s="404"/>
      <c r="BD177" s="404"/>
      <c r="BE177" s="404"/>
      <c r="BF177" s="404"/>
      <c r="BG177" s="404"/>
      <c r="BH177" s="404"/>
      <c r="BI177" s="404"/>
      <c r="BJ177" s="404" t="str">
        <f t="shared" si="130"/>
        <v>ABIERTO</v>
      </c>
    </row>
    <row r="178" spans="1:62" ht="20.25" customHeight="1" x14ac:dyDescent="0.25">
      <c r="A178" s="412"/>
      <c r="B178" s="398"/>
      <c r="C178" s="399" t="s">
        <v>81</v>
      </c>
      <c r="D178" s="400"/>
      <c r="E178" s="544"/>
      <c r="F178" s="398" t="s">
        <v>743</v>
      </c>
      <c r="G178" s="543"/>
      <c r="H178" s="542"/>
      <c r="I178" s="543"/>
      <c r="J178" s="546"/>
      <c r="K178" s="411" t="s">
        <v>803</v>
      </c>
      <c r="L178" s="400"/>
      <c r="M178" s="400">
        <v>1</v>
      </c>
      <c r="N178" s="541"/>
      <c r="O178" s="543"/>
      <c r="P178" s="543"/>
      <c r="Q178" s="543"/>
      <c r="R178" s="543"/>
      <c r="S178" s="543"/>
      <c r="T178" s="401">
        <v>1</v>
      </c>
      <c r="U178" s="545"/>
      <c r="V178" s="398">
        <v>44326</v>
      </c>
      <c r="W178" s="398">
        <v>44392</v>
      </c>
      <c r="Y178" s="403">
        <v>44377</v>
      </c>
      <c r="Z178" s="457" t="s">
        <v>919</v>
      </c>
      <c r="AA178" s="455">
        <v>0.02</v>
      </c>
      <c r="AB178" s="370">
        <f t="shared" si="126"/>
        <v>0.02</v>
      </c>
      <c r="AC178" s="57">
        <f t="shared" si="127"/>
        <v>0.02</v>
      </c>
      <c r="AD178" s="371" t="str">
        <f t="shared" si="128"/>
        <v>ALERTA</v>
      </c>
      <c r="AE178" s="373"/>
      <c r="AF178" s="459" t="s">
        <v>900</v>
      </c>
      <c r="AG178" s="405" t="str">
        <f>IF(AC178=100%,IF(AC178&gt;25%,"CUMPLIDA","PENDIENTE"),IF(AC178&lt;25%,"ATENCIÓN","PENDIENTE"))</f>
        <v>ATENCIÓN</v>
      </c>
      <c r="AH178" s="404"/>
      <c r="AI178" s="404"/>
      <c r="AJ178" s="404"/>
      <c r="AK178" s="404"/>
      <c r="AL178" s="404"/>
      <c r="AM178" s="404"/>
      <c r="AN178" s="404"/>
      <c r="AO178" s="404"/>
      <c r="AP178" s="404"/>
      <c r="AQ178" s="403">
        <v>44469</v>
      </c>
      <c r="AR178" s="461" t="s">
        <v>1177</v>
      </c>
      <c r="AS178" s="614">
        <v>1</v>
      </c>
      <c r="AT178" s="615">
        <f t="shared" si="150"/>
        <v>1</v>
      </c>
      <c r="AU178" s="609">
        <f t="shared" si="147"/>
        <v>1</v>
      </c>
      <c r="AV178" s="616" t="str">
        <f t="shared" si="148"/>
        <v>OK</v>
      </c>
      <c r="AW178" s="450" t="s">
        <v>1178</v>
      </c>
      <c r="AX178" s="450" t="s">
        <v>1167</v>
      </c>
      <c r="AY178" s="374" t="str">
        <f t="shared" si="149"/>
        <v>CUMPLIDA</v>
      </c>
      <c r="AZ178" s="404"/>
      <c r="BA178" s="404"/>
      <c r="BB178" s="404"/>
      <c r="BC178" s="404"/>
      <c r="BD178" s="404"/>
      <c r="BE178" s="404"/>
      <c r="BF178" s="404"/>
      <c r="BG178" s="404"/>
      <c r="BH178" s="404"/>
      <c r="BI178" s="404"/>
      <c r="BJ178" s="404" t="str">
        <f t="shared" si="130"/>
        <v>ABIERTO</v>
      </c>
    </row>
    <row r="179" spans="1:62" ht="35.1" customHeight="1" x14ac:dyDescent="0.25">
      <c r="A179" s="412"/>
      <c r="B179" s="400"/>
      <c r="C179" s="399" t="s">
        <v>81</v>
      </c>
      <c r="D179" s="400"/>
      <c r="E179" s="544"/>
      <c r="F179" s="398" t="s">
        <v>743</v>
      </c>
      <c r="G179" s="543" t="s">
        <v>804</v>
      </c>
      <c r="H179" s="542" t="s">
        <v>447</v>
      </c>
      <c r="I179" s="543" t="s">
        <v>805</v>
      </c>
      <c r="J179" s="543" t="s">
        <v>806</v>
      </c>
      <c r="K179" s="407" t="s">
        <v>807</v>
      </c>
      <c r="L179" s="400"/>
      <c r="M179" s="400">
        <v>1</v>
      </c>
      <c r="N179" s="541" t="s">
        <v>88</v>
      </c>
      <c r="O179" s="543" t="s">
        <v>411</v>
      </c>
      <c r="P179" s="543" t="s">
        <v>748</v>
      </c>
      <c r="Q179" s="543" t="s">
        <v>749</v>
      </c>
      <c r="R179" s="543" t="s">
        <v>750</v>
      </c>
      <c r="S179" s="546" t="s">
        <v>808</v>
      </c>
      <c r="T179" s="401">
        <v>1</v>
      </c>
      <c r="U179" s="545" t="s">
        <v>752</v>
      </c>
      <c r="V179" s="398">
        <v>44326</v>
      </c>
      <c r="W179" s="398">
        <v>44392</v>
      </c>
      <c r="Y179" s="403">
        <v>44377</v>
      </c>
      <c r="Z179" s="454" t="s">
        <v>920</v>
      </c>
      <c r="AA179" s="455">
        <v>0.02</v>
      </c>
      <c r="AB179" s="370">
        <f t="shared" si="126"/>
        <v>0.02</v>
      </c>
      <c r="AC179" s="57">
        <f t="shared" si="127"/>
        <v>0.02</v>
      </c>
      <c r="AD179" s="371" t="str">
        <f t="shared" si="128"/>
        <v>ALERTA</v>
      </c>
      <c r="AE179" s="373"/>
      <c r="AF179" s="459" t="s">
        <v>900</v>
      </c>
      <c r="AG179" s="405" t="str">
        <f t="shared" ref="AG179:AG180" si="151">IF(AC179=100%,IF(AC179&gt;25%,"CUMPLIDA","PENDIENTE"),IF(AC179&lt;25%,"ATENCIÓN","PENDIENTE"))</f>
        <v>ATENCIÓN</v>
      </c>
      <c r="AH179" s="404"/>
      <c r="AI179" s="404"/>
      <c r="AJ179" s="404"/>
      <c r="AK179" s="404"/>
      <c r="AL179" s="404"/>
      <c r="AM179" s="404"/>
      <c r="AN179" s="404"/>
      <c r="AO179" s="404"/>
      <c r="AP179" s="404"/>
      <c r="AQ179" s="403">
        <v>44469</v>
      </c>
      <c r="AR179" s="461" t="s">
        <v>1179</v>
      </c>
      <c r="AS179" s="614">
        <v>1</v>
      </c>
      <c r="AT179" s="615">
        <f t="shared" si="150"/>
        <v>1</v>
      </c>
      <c r="AU179" s="609">
        <f t="shared" si="147"/>
        <v>1</v>
      </c>
      <c r="AV179" s="616" t="str">
        <f t="shared" si="148"/>
        <v>OK</v>
      </c>
      <c r="AW179" s="450" t="s">
        <v>1178</v>
      </c>
      <c r="AX179" s="450" t="s">
        <v>1167</v>
      </c>
      <c r="AY179" s="374" t="str">
        <f t="shared" si="149"/>
        <v>CUMPLIDA</v>
      </c>
      <c r="AZ179" s="404"/>
      <c r="BA179" s="404"/>
      <c r="BB179" s="404"/>
      <c r="BC179" s="404"/>
      <c r="BD179" s="404"/>
      <c r="BE179" s="404"/>
      <c r="BF179" s="404"/>
      <c r="BG179" s="404"/>
      <c r="BH179" s="404"/>
      <c r="BI179" s="404"/>
      <c r="BJ179" s="404" t="str">
        <f t="shared" si="130"/>
        <v>ABIERTO</v>
      </c>
    </row>
    <row r="180" spans="1:62" ht="27.75" customHeight="1" x14ac:dyDescent="0.25">
      <c r="A180" s="412"/>
      <c r="B180" s="400"/>
      <c r="C180" s="399" t="s">
        <v>81</v>
      </c>
      <c r="D180" s="400"/>
      <c r="E180" s="544"/>
      <c r="F180" s="398" t="s">
        <v>743</v>
      </c>
      <c r="G180" s="543"/>
      <c r="H180" s="542"/>
      <c r="I180" s="543"/>
      <c r="J180" s="543"/>
      <c r="K180" s="407" t="s">
        <v>809</v>
      </c>
      <c r="L180" s="400"/>
      <c r="M180" s="400">
        <v>1</v>
      </c>
      <c r="N180" s="541"/>
      <c r="O180" s="543"/>
      <c r="P180" s="543"/>
      <c r="Q180" s="543"/>
      <c r="R180" s="543"/>
      <c r="S180" s="546"/>
      <c r="T180" s="401">
        <v>1</v>
      </c>
      <c r="U180" s="545"/>
      <c r="V180" s="398">
        <v>44326</v>
      </c>
      <c r="W180" s="398">
        <v>44392</v>
      </c>
      <c r="Y180" s="403">
        <v>44377</v>
      </c>
      <c r="Z180" s="454" t="s">
        <v>921</v>
      </c>
      <c r="AA180" s="455">
        <v>0.02</v>
      </c>
      <c r="AB180" s="370">
        <f t="shared" si="126"/>
        <v>0.02</v>
      </c>
      <c r="AC180" s="57">
        <f t="shared" si="127"/>
        <v>0.02</v>
      </c>
      <c r="AD180" s="371" t="str">
        <f t="shared" si="128"/>
        <v>ALERTA</v>
      </c>
      <c r="AE180" s="373"/>
      <c r="AF180" s="459" t="s">
        <v>900</v>
      </c>
      <c r="AG180" s="405" t="str">
        <f t="shared" si="151"/>
        <v>ATENCIÓN</v>
      </c>
      <c r="AH180" s="404"/>
      <c r="AI180" s="404"/>
      <c r="AJ180" s="404"/>
      <c r="AK180" s="404"/>
      <c r="AL180" s="404"/>
      <c r="AM180" s="404"/>
      <c r="AN180" s="404"/>
      <c r="AO180" s="404"/>
      <c r="AP180" s="404"/>
      <c r="AQ180" s="404"/>
      <c r="AR180" s="404"/>
      <c r="AS180" s="404"/>
      <c r="AT180" s="404"/>
      <c r="AU180" s="404"/>
      <c r="AV180" s="404"/>
      <c r="AW180" s="404"/>
      <c r="AX180" s="404"/>
      <c r="AY180" s="404"/>
      <c r="AZ180" s="404"/>
      <c r="BA180" s="404"/>
      <c r="BB180" s="404"/>
      <c r="BC180" s="404"/>
      <c r="BD180" s="404"/>
      <c r="BE180" s="404"/>
      <c r="BF180" s="404"/>
      <c r="BG180" s="404"/>
      <c r="BH180" s="404"/>
      <c r="BI180" s="404"/>
      <c r="BJ180" s="404" t="str">
        <f t="shared" si="130"/>
        <v>ABIERTO</v>
      </c>
    </row>
    <row r="181" spans="1:62" ht="35.1" customHeight="1" x14ac:dyDescent="0.25">
      <c r="A181" s="412"/>
      <c r="B181" s="400"/>
      <c r="C181" s="399" t="s">
        <v>81</v>
      </c>
      <c r="D181" s="400"/>
      <c r="E181" s="544"/>
      <c r="F181" s="398" t="s">
        <v>743</v>
      </c>
      <c r="G181" s="543" t="s">
        <v>810</v>
      </c>
      <c r="H181" s="542" t="s">
        <v>447</v>
      </c>
      <c r="I181" s="543" t="s">
        <v>811</v>
      </c>
      <c r="J181" s="543" t="s">
        <v>812</v>
      </c>
      <c r="K181" s="407" t="s">
        <v>813</v>
      </c>
      <c r="L181" s="400"/>
      <c r="M181" s="400">
        <v>1</v>
      </c>
      <c r="N181" s="541" t="s">
        <v>88</v>
      </c>
      <c r="O181" s="543" t="s">
        <v>411</v>
      </c>
      <c r="P181" s="543" t="s">
        <v>748</v>
      </c>
      <c r="Q181" s="543" t="s">
        <v>749</v>
      </c>
      <c r="R181" s="543" t="s">
        <v>750</v>
      </c>
      <c r="S181" s="543" t="s">
        <v>814</v>
      </c>
      <c r="T181" s="401">
        <v>1</v>
      </c>
      <c r="U181" s="545" t="s">
        <v>752</v>
      </c>
      <c r="V181" s="398">
        <v>44326</v>
      </c>
      <c r="W181" s="402">
        <v>44347</v>
      </c>
      <c r="Y181" s="403">
        <v>44377</v>
      </c>
      <c r="Z181" s="454" t="s">
        <v>922</v>
      </c>
      <c r="AA181" s="455">
        <v>1</v>
      </c>
      <c r="AB181" s="370">
        <f t="shared" si="126"/>
        <v>1</v>
      </c>
      <c r="AC181" s="57">
        <f t="shared" si="127"/>
        <v>1</v>
      </c>
      <c r="AD181" s="371" t="str">
        <f t="shared" si="128"/>
        <v>OK</v>
      </c>
      <c r="AE181" s="55" t="s">
        <v>899</v>
      </c>
      <c r="AF181" s="459" t="s">
        <v>900</v>
      </c>
      <c r="AG181" s="405" t="str">
        <f t="shared" si="129"/>
        <v>CUMPLIDA</v>
      </c>
      <c r="AH181" s="404"/>
      <c r="AI181" s="404"/>
      <c r="AJ181" s="404"/>
      <c r="AK181" s="404"/>
      <c r="AL181" s="404"/>
      <c r="AM181" s="404"/>
      <c r="AN181" s="404"/>
      <c r="AO181" s="404"/>
      <c r="AP181" s="404"/>
      <c r="AQ181" s="404"/>
      <c r="AR181" s="404"/>
      <c r="AS181" s="404"/>
      <c r="AT181" s="404"/>
      <c r="AU181" s="404"/>
      <c r="AV181" s="404"/>
      <c r="AW181" s="404"/>
      <c r="AX181" s="404"/>
      <c r="AY181" s="404"/>
      <c r="AZ181" s="404"/>
      <c r="BA181" s="404"/>
      <c r="BB181" s="404"/>
      <c r="BC181" s="404"/>
      <c r="BD181" s="404"/>
      <c r="BE181" s="404"/>
      <c r="BF181" s="404"/>
      <c r="BG181" s="404"/>
      <c r="BH181" s="404"/>
      <c r="BI181" s="404"/>
      <c r="BJ181" s="404" t="str">
        <f t="shared" si="130"/>
        <v>CERRADO</v>
      </c>
    </row>
    <row r="182" spans="1:62" ht="20.25" customHeight="1" x14ac:dyDescent="0.25">
      <c r="A182" s="412"/>
      <c r="B182" s="400"/>
      <c r="C182" s="399" t="s">
        <v>81</v>
      </c>
      <c r="D182" s="400"/>
      <c r="E182" s="544"/>
      <c r="F182" s="398" t="s">
        <v>743</v>
      </c>
      <c r="G182" s="543"/>
      <c r="H182" s="542"/>
      <c r="I182" s="543"/>
      <c r="J182" s="543"/>
      <c r="K182" s="407" t="s">
        <v>815</v>
      </c>
      <c r="L182" s="400"/>
      <c r="M182" s="400">
        <v>1</v>
      </c>
      <c r="N182" s="541"/>
      <c r="O182" s="543"/>
      <c r="P182" s="543"/>
      <c r="Q182" s="543"/>
      <c r="R182" s="543"/>
      <c r="S182" s="543"/>
      <c r="T182" s="401">
        <v>1</v>
      </c>
      <c r="U182" s="545"/>
      <c r="V182" s="398">
        <v>44326</v>
      </c>
      <c r="W182" s="402">
        <v>44347</v>
      </c>
      <c r="Y182" s="403">
        <v>44377</v>
      </c>
      <c r="Z182" s="454" t="s">
        <v>923</v>
      </c>
      <c r="AA182" s="455">
        <v>1</v>
      </c>
      <c r="AB182" s="370">
        <f t="shared" si="126"/>
        <v>1</v>
      </c>
      <c r="AC182" s="57">
        <f t="shared" si="127"/>
        <v>1</v>
      </c>
      <c r="AD182" s="371" t="str">
        <f t="shared" si="128"/>
        <v>OK</v>
      </c>
      <c r="AE182" s="55" t="s">
        <v>899</v>
      </c>
      <c r="AF182" s="459" t="s">
        <v>900</v>
      </c>
      <c r="AG182" s="405" t="str">
        <f>IF(AC182=100%,IF(AC182&gt;25%,"CUMPLIDA","PENDIENTE"),IF(AC182&lt;25%,"INCUMPLIDA","PENDIENTE"))</f>
        <v>CUMPLIDA</v>
      </c>
      <c r="AH182" s="404"/>
      <c r="AI182" s="404"/>
      <c r="AJ182" s="404"/>
      <c r="AK182" s="404"/>
      <c r="AL182" s="404"/>
      <c r="AM182" s="404"/>
      <c r="AN182" s="404"/>
      <c r="AO182" s="404"/>
      <c r="AP182" s="404"/>
      <c r="AQ182" s="404"/>
      <c r="AR182" s="404"/>
      <c r="AS182" s="404"/>
      <c r="AT182" s="404"/>
      <c r="AU182" s="404"/>
      <c r="AV182" s="404"/>
      <c r="AW182" s="404"/>
      <c r="AX182" s="404"/>
      <c r="AY182" s="404"/>
      <c r="AZ182" s="404"/>
      <c r="BA182" s="404"/>
      <c r="BB182" s="404"/>
      <c r="BC182" s="404"/>
      <c r="BD182" s="404"/>
      <c r="BE182" s="404"/>
      <c r="BF182" s="404"/>
      <c r="BG182" s="404"/>
      <c r="BH182" s="404"/>
      <c r="BI182" s="404"/>
      <c r="BJ182" s="404" t="str">
        <f t="shared" si="130"/>
        <v>CERRADO</v>
      </c>
    </row>
  </sheetData>
  <autoFilter ref="A3:BL182" xr:uid="{00000000-0009-0000-0000-000000000000}">
    <filterColumn colId="15">
      <filters>
        <filter val="Unidad de Loterias"/>
      </filters>
    </filterColumn>
  </autoFilter>
  <mergeCells count="281">
    <mergeCell ref="E150:E182"/>
    <mergeCell ref="N150:N153"/>
    <mergeCell ref="U150:U153"/>
    <mergeCell ref="N154:N155"/>
    <mergeCell ref="U154:U155"/>
    <mergeCell ref="N156:N158"/>
    <mergeCell ref="U156:U158"/>
    <mergeCell ref="N159:N161"/>
    <mergeCell ref="U159:U161"/>
    <mergeCell ref="U162:U166"/>
    <mergeCell ref="U167:U170"/>
    <mergeCell ref="U171:U175"/>
    <mergeCell ref="U176:U178"/>
    <mergeCell ref="U179:U180"/>
    <mergeCell ref="U181:U182"/>
    <mergeCell ref="J176:J178"/>
    <mergeCell ref="S176:S178"/>
    <mergeCell ref="J179:J180"/>
    <mergeCell ref="S179:S180"/>
    <mergeCell ref="J150:J153"/>
    <mergeCell ref="S150:S153"/>
    <mergeCell ref="J154:J155"/>
    <mergeCell ref="S154:S155"/>
    <mergeCell ref="J156:J158"/>
    <mergeCell ref="S156:S158"/>
    <mergeCell ref="J159:J161"/>
    <mergeCell ref="S159:S161"/>
    <mergeCell ref="J162:J166"/>
    <mergeCell ref="R179:R180"/>
    <mergeCell ref="P171:P175"/>
    <mergeCell ref="Q171:Q175"/>
    <mergeCell ref="P162:P166"/>
    <mergeCell ref="Q162:Q166"/>
    <mergeCell ref="R162:R166"/>
    <mergeCell ref="G181:G182"/>
    <mergeCell ref="H181:H182"/>
    <mergeCell ref="I181:I182"/>
    <mergeCell ref="N181:N182"/>
    <mergeCell ref="O181:O182"/>
    <mergeCell ref="P181:P182"/>
    <mergeCell ref="Q181:Q182"/>
    <mergeCell ref="R181:R182"/>
    <mergeCell ref="J181:J182"/>
    <mergeCell ref="S181:S182"/>
    <mergeCell ref="G179:G180"/>
    <mergeCell ref="H179:H180"/>
    <mergeCell ref="I179:I180"/>
    <mergeCell ref="N179:N180"/>
    <mergeCell ref="O179:O180"/>
    <mergeCell ref="P179:P180"/>
    <mergeCell ref="Q179:Q180"/>
    <mergeCell ref="R171:R175"/>
    <mergeCell ref="G176:G178"/>
    <mergeCell ref="H176:H178"/>
    <mergeCell ref="I176:I178"/>
    <mergeCell ref="N176:N178"/>
    <mergeCell ref="O176:O178"/>
    <mergeCell ref="P176:P178"/>
    <mergeCell ref="Q176:Q178"/>
    <mergeCell ref="R176:R178"/>
    <mergeCell ref="J171:J175"/>
    <mergeCell ref="S171:S175"/>
    <mergeCell ref="G171:G175"/>
    <mergeCell ref="H171:H175"/>
    <mergeCell ref="I171:I175"/>
    <mergeCell ref="N171:N175"/>
    <mergeCell ref="O171:O175"/>
    <mergeCell ref="G167:G170"/>
    <mergeCell ref="H167:H170"/>
    <mergeCell ref="I167:I170"/>
    <mergeCell ref="N167:N170"/>
    <mergeCell ref="O167:O170"/>
    <mergeCell ref="P167:P170"/>
    <mergeCell ref="Q167:Q170"/>
    <mergeCell ref="R167:R170"/>
    <mergeCell ref="S162:S166"/>
    <mergeCell ref="J167:J170"/>
    <mergeCell ref="S167:S170"/>
    <mergeCell ref="G162:G166"/>
    <mergeCell ref="H162:H166"/>
    <mergeCell ref="I162:I166"/>
    <mergeCell ref="N162:N166"/>
    <mergeCell ref="O162:O166"/>
    <mergeCell ref="G159:G161"/>
    <mergeCell ref="H159:H161"/>
    <mergeCell ref="I159:I161"/>
    <mergeCell ref="R159:R161"/>
    <mergeCell ref="G154:G155"/>
    <mergeCell ref="H154:H155"/>
    <mergeCell ref="I154:I155"/>
    <mergeCell ref="R154:R155"/>
    <mergeCell ref="G150:G153"/>
    <mergeCell ref="H150:H153"/>
    <mergeCell ref="I150:I153"/>
    <mergeCell ref="R150:R153"/>
    <mergeCell ref="G156:G158"/>
    <mergeCell ref="H156:H158"/>
    <mergeCell ref="I156:I158"/>
    <mergeCell ref="R156:R158"/>
    <mergeCell ref="E142:E149"/>
    <mergeCell ref="G145:G148"/>
    <mergeCell ref="BC2:BC3"/>
    <mergeCell ref="BB2:BB3"/>
    <mergeCell ref="BA2:BA3"/>
    <mergeCell ref="BL2:BL4"/>
    <mergeCell ref="BH2:BH3"/>
    <mergeCell ref="BI2:BI3"/>
    <mergeCell ref="BJ2:BJ3"/>
    <mergeCell ref="BK2:BK3"/>
    <mergeCell ref="AZ2:AZ3"/>
    <mergeCell ref="AE2:AE3"/>
    <mergeCell ref="AF2:AF3"/>
    <mergeCell ref="J2:J3"/>
    <mergeCell ref="K2:M2"/>
    <mergeCell ref="N2:N3"/>
    <mergeCell ref="O2:O3"/>
    <mergeCell ref="P2:P3"/>
    <mergeCell ref="Q2:Q3"/>
    <mergeCell ref="AD2:AD3"/>
    <mergeCell ref="R2:R3"/>
    <mergeCell ref="S2:S3"/>
    <mergeCell ref="T2:T3"/>
    <mergeCell ref="U2:U3"/>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V2:V3"/>
    <mergeCell ref="W2:W3"/>
    <mergeCell ref="Y2:Y3"/>
    <mergeCell ref="Z2:Z3"/>
    <mergeCell ref="AA2:AA3"/>
    <mergeCell ref="AB2:AB3"/>
    <mergeCell ref="AC2:AC3"/>
    <mergeCell ref="J1:W1"/>
    <mergeCell ref="E5:E14"/>
    <mergeCell ref="Y1:AG1"/>
    <mergeCell ref="E16:E17"/>
    <mergeCell ref="E19:E20"/>
    <mergeCell ref="F2:F3"/>
    <mergeCell ref="G2:G3"/>
    <mergeCell ref="H2:H3"/>
    <mergeCell ref="I2:I3"/>
    <mergeCell ref="A1:I1"/>
    <mergeCell ref="A2:A3"/>
    <mergeCell ref="B2:B3"/>
    <mergeCell ref="C2:C3"/>
    <mergeCell ref="D2:D3"/>
    <mergeCell ref="E2:E3"/>
    <mergeCell ref="E21:E22"/>
    <mergeCell ref="E23:E99"/>
    <mergeCell ref="J23:J27"/>
    <mergeCell ref="K23:K27"/>
    <mergeCell ref="L23:L27"/>
    <mergeCell ref="J35:J36"/>
    <mergeCell ref="K35:K36"/>
    <mergeCell ref="L35:L36"/>
    <mergeCell ref="J45:J50"/>
    <mergeCell ref="K45:K50"/>
    <mergeCell ref="L45:L50"/>
    <mergeCell ref="J62:J66"/>
    <mergeCell ref="K62:K66"/>
    <mergeCell ref="L62:L66"/>
    <mergeCell ref="J68:J71"/>
    <mergeCell ref="K68:K71"/>
    <mergeCell ref="L68:L71"/>
    <mergeCell ref="X35:X36"/>
    <mergeCell ref="J38:J44"/>
    <mergeCell ref="K38:K44"/>
    <mergeCell ref="L38:L44"/>
    <mergeCell ref="M38:M44"/>
    <mergeCell ref="U38:U44"/>
    <mergeCell ref="U23:U27"/>
    <mergeCell ref="V23:V27"/>
    <mergeCell ref="W23:W27"/>
    <mergeCell ref="X23:X27"/>
    <mergeCell ref="J29:J32"/>
    <mergeCell ref="K29:K32"/>
    <mergeCell ref="L29:L32"/>
    <mergeCell ref="U29:U32"/>
    <mergeCell ref="V29:V32"/>
    <mergeCell ref="W29:W32"/>
    <mergeCell ref="X29:X32"/>
    <mergeCell ref="U45:U46"/>
    <mergeCell ref="U47:U50"/>
    <mergeCell ref="J51:J59"/>
    <mergeCell ref="K51:K59"/>
    <mergeCell ref="L51:L59"/>
    <mergeCell ref="U52:U59"/>
    <mergeCell ref="U35:U36"/>
    <mergeCell ref="V35:V36"/>
    <mergeCell ref="W35:W36"/>
    <mergeCell ref="V62:V66"/>
    <mergeCell ref="W62:W66"/>
    <mergeCell ref="X62:X66"/>
    <mergeCell ref="V52:V59"/>
    <mergeCell ref="W52:W59"/>
    <mergeCell ref="X52:X59"/>
    <mergeCell ref="J60:J61"/>
    <mergeCell ref="K60:K61"/>
    <mergeCell ref="L60:L61"/>
    <mergeCell ref="U60:U61"/>
    <mergeCell ref="V60:V61"/>
    <mergeCell ref="W60:W61"/>
    <mergeCell ref="X60:X61"/>
    <mergeCell ref="M68:M71"/>
    <mergeCell ref="U68:U71"/>
    <mergeCell ref="J72:J85"/>
    <mergeCell ref="K72:K85"/>
    <mergeCell ref="L72:L85"/>
    <mergeCell ref="M72:M76"/>
    <mergeCell ref="U72:U85"/>
    <mergeCell ref="M62:M66"/>
    <mergeCell ref="U62:U66"/>
    <mergeCell ref="V72:V85"/>
    <mergeCell ref="W72:W85"/>
    <mergeCell ref="X72:X85"/>
    <mergeCell ref="J86:J88"/>
    <mergeCell ref="K86:K88"/>
    <mergeCell ref="L86:L88"/>
    <mergeCell ref="M86:M88"/>
    <mergeCell ref="U86:U88"/>
    <mergeCell ref="V86:V88"/>
    <mergeCell ref="W86:W88"/>
    <mergeCell ref="X86:X88"/>
    <mergeCell ref="E134:E141"/>
    <mergeCell ref="E103:E110"/>
    <mergeCell ref="E111:E116"/>
    <mergeCell ref="E127:E133"/>
    <mergeCell ref="G128:G130"/>
    <mergeCell ref="V89:V90"/>
    <mergeCell ref="W89:W90"/>
    <mergeCell ref="X89:X90"/>
    <mergeCell ref="J91:J98"/>
    <mergeCell ref="K91:K98"/>
    <mergeCell ref="L91:L98"/>
    <mergeCell ref="U91:U98"/>
    <mergeCell ref="V91:V98"/>
    <mergeCell ref="W91:W98"/>
    <mergeCell ref="X91:X98"/>
    <mergeCell ref="J89:J90"/>
    <mergeCell ref="K89:K90"/>
    <mergeCell ref="L89:L90"/>
    <mergeCell ref="M89:M90"/>
    <mergeCell ref="U89:U90"/>
    <mergeCell ref="E100:E102"/>
    <mergeCell ref="E117:E119"/>
    <mergeCell ref="E120:E123"/>
    <mergeCell ref="E124:E125"/>
    <mergeCell ref="Z91:Z98"/>
    <mergeCell ref="Z23:Z27"/>
    <mergeCell ref="Z29:Z32"/>
    <mergeCell ref="Z51:Z59"/>
    <mergeCell ref="Z60:Z61"/>
    <mergeCell ref="Z62:Z66"/>
    <mergeCell ref="Z68:Z71"/>
    <mergeCell ref="Z72:Z85"/>
    <mergeCell ref="Z86:Z88"/>
    <mergeCell ref="Z35:Z36"/>
    <mergeCell ref="Z38:Z44"/>
    <mergeCell ref="Z45:Z50"/>
    <mergeCell ref="Z89:Z90"/>
  </mergeCells>
  <conditionalFormatting sqref="AM5:AM6 AV5:AV6 BE5:BE6 AM19:AM99 AM111:AM141 BE18:BE149 AD18:AD99">
    <cfRule type="containsText" dxfId="454" priority="755" stopIfTrue="1" operator="containsText" text="EN TERMINO">
      <formula>NOT(ISERROR(SEARCH("EN TERMINO",AD5)))</formula>
    </cfRule>
    <cfRule type="containsText" priority="756" operator="containsText" text="AMARILLO">
      <formula>NOT(ISERROR(SEARCH("AMARILLO",AD5)))</formula>
    </cfRule>
    <cfRule type="containsText" dxfId="453" priority="757" stopIfTrue="1" operator="containsText" text="ALERTA">
      <formula>NOT(ISERROR(SEARCH("ALERTA",AD5)))</formula>
    </cfRule>
    <cfRule type="containsText" dxfId="452" priority="758" stopIfTrue="1" operator="containsText" text="OK">
      <formula>NOT(ISERROR(SEARCH("OK",AD5)))</formula>
    </cfRule>
  </conditionalFormatting>
  <conditionalFormatting sqref="BH6">
    <cfRule type="containsText" dxfId="451" priority="752" operator="containsText" text="Cumplida">
      <formula>NOT(ISERROR(SEARCH("Cumplida",BH6)))</formula>
    </cfRule>
    <cfRule type="containsText" dxfId="450" priority="753" operator="containsText" text="Pendiente">
      <formula>NOT(ISERROR(SEARCH("Pendiente",BH6)))</formula>
    </cfRule>
    <cfRule type="containsText" dxfId="449" priority="754" operator="containsText" text="Cumplida">
      <formula>NOT(ISERROR(SEARCH("Cumplida",BH6)))</formula>
    </cfRule>
  </conditionalFormatting>
  <conditionalFormatting sqref="BH6">
    <cfRule type="containsText" dxfId="448" priority="750" stopIfTrue="1" operator="containsText" text="CUMPLIDA">
      <formula>NOT(ISERROR(SEARCH("CUMPLIDA",BH6)))</formula>
    </cfRule>
    <cfRule type="containsText" dxfId="447" priority="751" stopIfTrue="1" operator="containsText" text="INCUMPLIDA">
      <formula>NOT(ISERROR(SEARCH("INCUMPLIDA",BH6)))</formula>
    </cfRule>
  </conditionalFormatting>
  <conditionalFormatting sqref="BE5:BE6">
    <cfRule type="dataBar" priority="623">
      <dataBar>
        <cfvo type="min"/>
        <cfvo type="max"/>
        <color rgb="FF638EC6"/>
      </dataBar>
    </cfRule>
  </conditionalFormatting>
  <conditionalFormatting sqref="BH6">
    <cfRule type="containsText" dxfId="446" priority="513" operator="containsText" text="INCUMPLIDA">
      <formula>NOT(ISERROR(SEARCH("INCUMPLIDA",BH6)))</formula>
    </cfRule>
  </conditionalFormatting>
  <conditionalFormatting sqref="AV5:AV6">
    <cfRule type="dataBar" priority="785">
      <dataBar>
        <cfvo type="min"/>
        <cfvo type="max"/>
        <color rgb="FF638EC6"/>
      </dataBar>
    </cfRule>
  </conditionalFormatting>
  <conditionalFormatting sqref="AP5 AP19:AP99 AP111:AP141 BG18:BG149 AG18:AG99">
    <cfRule type="containsText" dxfId="445" priority="495" stopIfTrue="1" operator="containsText" text="CUMPLIDA">
      <formula>NOT(ISERROR(SEARCH("CUMPLIDA",AG5)))</formula>
    </cfRule>
  </conditionalFormatting>
  <conditionalFormatting sqref="AP5 AP19:AP99 AP111:AP141 BG18:BG149 AG18:AG99">
    <cfRule type="containsText" dxfId="444" priority="494" stopIfTrue="1" operator="containsText" text="INCUMPLIDA">
      <formula>NOT(ISERROR(SEARCH("INCUMPLIDA",AG5)))</formula>
    </cfRule>
  </conditionalFormatting>
  <conditionalFormatting sqref="AP5 AP19:AP99 AP111:AP141 BG18:BG149 AG18:AG99">
    <cfRule type="containsText" dxfId="443" priority="493" stopIfTrue="1" operator="containsText" text="PENDIENTE">
      <formula>NOT(ISERROR(SEARCH("PENDIENTE",AG5)))</formula>
    </cfRule>
  </conditionalFormatting>
  <conditionalFormatting sqref="AY5">
    <cfRule type="containsText" dxfId="442" priority="492" stopIfTrue="1" operator="containsText" text="CUMPLIDA">
      <formula>NOT(ISERROR(SEARCH("CUMPLIDA",AY5)))</formula>
    </cfRule>
  </conditionalFormatting>
  <conditionalFormatting sqref="AY5">
    <cfRule type="containsText" dxfId="441" priority="491" stopIfTrue="1" operator="containsText" text="INCUMPLIDA">
      <formula>NOT(ISERROR(SEARCH("INCUMPLIDA",AY5)))</formula>
    </cfRule>
  </conditionalFormatting>
  <conditionalFormatting sqref="AY5">
    <cfRule type="containsText" dxfId="440" priority="490" stopIfTrue="1" operator="containsText" text="PENDIENTE">
      <formula>NOT(ISERROR(SEARCH("PENDIENTE",AY5)))</formula>
    </cfRule>
  </conditionalFormatting>
  <conditionalFormatting sqref="BH5">
    <cfRule type="containsText" dxfId="439" priority="487" operator="containsText" text="Cumplida">
      <formula>NOT(ISERROR(SEARCH("Cumplida",BH5)))</formula>
    </cfRule>
    <cfRule type="containsText" dxfId="438" priority="488" operator="containsText" text="Pendiente">
      <formula>NOT(ISERROR(SEARCH("Pendiente",BH5)))</formula>
    </cfRule>
    <cfRule type="containsText" dxfId="437" priority="489" operator="containsText" text="Cumplida">
      <formula>NOT(ISERROR(SEARCH("Cumplida",BH5)))</formula>
    </cfRule>
  </conditionalFormatting>
  <conditionalFormatting sqref="BH5">
    <cfRule type="containsText" dxfId="436" priority="486" stopIfTrue="1" operator="containsText" text="CUMPLIDA">
      <formula>NOT(ISERROR(SEARCH("CUMPLIDA",BH5)))</formula>
    </cfRule>
  </conditionalFormatting>
  <conditionalFormatting sqref="BH5">
    <cfRule type="containsText" dxfId="435" priority="485" stopIfTrue="1" operator="containsText" text="INCUMPLIDA">
      <formula>NOT(ISERROR(SEARCH("INCUMPLIDA",BH5)))</formula>
    </cfRule>
  </conditionalFormatting>
  <conditionalFormatting sqref="BH5">
    <cfRule type="containsText" dxfId="434" priority="482" operator="containsText" text="Cumplida">
      <formula>NOT(ISERROR(SEARCH("Cumplida",BH5)))</formula>
    </cfRule>
    <cfRule type="containsText" dxfId="433" priority="483" operator="containsText" text="Pendiente">
      <formula>NOT(ISERROR(SEARCH("Pendiente",BH5)))</formula>
    </cfRule>
    <cfRule type="containsText" dxfId="432" priority="484" operator="containsText" text="Cumplida">
      <formula>NOT(ISERROR(SEARCH("Cumplida",BH5)))</formula>
    </cfRule>
  </conditionalFormatting>
  <conditionalFormatting sqref="BH5">
    <cfRule type="containsText" dxfId="431" priority="481" stopIfTrue="1" operator="containsText" text="CUMPLIDA">
      <formula>NOT(ISERROR(SEARCH("CUMPLIDA",BH5)))</formula>
    </cfRule>
  </conditionalFormatting>
  <conditionalFormatting sqref="BH5">
    <cfRule type="containsText" dxfId="430" priority="480" stopIfTrue="1" operator="containsText" text="INCUMPLIDA">
      <formula>NOT(ISERROR(SEARCH("INCUMPLIDA",BH5)))</formula>
    </cfRule>
  </conditionalFormatting>
  <conditionalFormatting sqref="AD5:AD17">
    <cfRule type="containsText" dxfId="429" priority="467" stopIfTrue="1" operator="containsText" text="EN TERMINO">
      <formula>NOT(ISERROR(SEARCH("EN TERMINO",AD5)))</formula>
    </cfRule>
    <cfRule type="containsText" priority="468" operator="containsText" text="AMARILLO">
      <formula>NOT(ISERROR(SEARCH("AMARILLO",AD5)))</formula>
    </cfRule>
    <cfRule type="containsText" dxfId="428" priority="469" stopIfTrue="1" operator="containsText" text="ALERTA">
      <formula>NOT(ISERROR(SEARCH("ALERTA",AD5)))</formula>
    </cfRule>
    <cfRule type="containsText" dxfId="427" priority="470" stopIfTrue="1" operator="containsText" text="OK">
      <formula>NOT(ISERROR(SEARCH("OK",AD5)))</formula>
    </cfRule>
  </conditionalFormatting>
  <conditionalFormatting sqref="AG5:AG17">
    <cfRule type="containsText" dxfId="426" priority="471" stopIfTrue="1" operator="containsText" text="CUMPLIDA">
      <formula>NOT(ISERROR(SEARCH("CUMPLIDA",AG5)))</formula>
    </cfRule>
  </conditionalFormatting>
  <conditionalFormatting sqref="AG5:AG17">
    <cfRule type="containsText" dxfId="425" priority="473" stopIfTrue="1" operator="containsText" text="INCUMPLIDA">
      <formula>NOT(ISERROR(SEARCH("INCUMPLIDA",AG5)))</formula>
    </cfRule>
  </conditionalFormatting>
  <conditionalFormatting sqref="AG5:AG17">
    <cfRule type="containsText" dxfId="424" priority="472" stopIfTrue="1" operator="containsText" text="PENDIENTE">
      <formula>NOT(ISERROR(SEARCH("PENDIENTE",AG5)))</formula>
    </cfRule>
  </conditionalFormatting>
  <conditionalFormatting sqref="BI18:BI149 BJ5:BJ149">
    <cfRule type="containsText" dxfId="423" priority="464" operator="containsText" text="cerrada">
      <formula>NOT(ISERROR(SEARCH("cerrada",BI5)))</formula>
    </cfRule>
    <cfRule type="containsText" dxfId="422" priority="465" operator="containsText" text="cerrado">
      <formula>NOT(ISERROR(SEARCH("cerrado",BI5)))</formula>
    </cfRule>
    <cfRule type="containsText" dxfId="421" priority="466" operator="containsText" text="Abierto">
      <formula>NOT(ISERROR(SEARCH("Abierto",BI5)))</formula>
    </cfRule>
  </conditionalFormatting>
  <conditionalFormatting sqref="AD142:AD149 AD100:AD110 AD117:AD133">
    <cfRule type="containsText" dxfId="420" priority="458" stopIfTrue="1" operator="containsText" text="EN TERMINO">
      <formula>NOT(ISERROR(SEARCH("EN TERMINO",AD100)))</formula>
    </cfRule>
    <cfRule type="containsText" priority="459" operator="containsText" text="AMARILLO">
      <formula>NOT(ISERROR(SEARCH("AMARILLO",AD100)))</formula>
    </cfRule>
    <cfRule type="containsText" dxfId="419" priority="460" stopIfTrue="1" operator="containsText" text="ALERTA">
      <formula>NOT(ISERROR(SEARCH("ALERTA",AD100)))</formula>
    </cfRule>
    <cfRule type="containsText" dxfId="418" priority="461" stopIfTrue="1" operator="containsText" text="OK">
      <formula>NOT(ISERROR(SEARCH("OK",AD100)))</formula>
    </cfRule>
  </conditionalFormatting>
  <conditionalFormatting sqref="AG100:AG149">
    <cfRule type="containsText" dxfId="417" priority="457" stopIfTrue="1" operator="containsText" text="CUMPLIDA">
      <formula>NOT(ISERROR(SEARCH("CUMPLIDA",AG100)))</formula>
    </cfRule>
  </conditionalFormatting>
  <conditionalFormatting sqref="AG100:AG149">
    <cfRule type="containsText" dxfId="416" priority="456" stopIfTrue="1" operator="containsText" text="INCUMPLIDA">
      <formula>NOT(ISERROR(SEARCH("INCUMPLIDA",AG100)))</formula>
    </cfRule>
  </conditionalFormatting>
  <conditionalFormatting sqref="AG100:AG149">
    <cfRule type="containsText" dxfId="415" priority="455" stopIfTrue="1" operator="containsText" text="PENDIENTE">
      <formula>NOT(ISERROR(SEARCH("PENDIENTE",AG100)))</formula>
    </cfRule>
  </conditionalFormatting>
  <conditionalFormatting sqref="AG19:AG99">
    <cfRule type="containsText" dxfId="414" priority="454" operator="containsText" text="PENDIENTE">
      <formula>NOT(ISERROR(SEARCH("PENDIENTE",AG19)))</formula>
    </cfRule>
  </conditionalFormatting>
  <conditionalFormatting sqref="AG100:AG149">
    <cfRule type="containsText" dxfId="413" priority="448" operator="containsText" text="PENDIENTE">
      <formula>NOT(ISERROR(SEARCH("PENDIENTE",AG100)))</formula>
    </cfRule>
  </conditionalFormatting>
  <conditionalFormatting sqref="AD134:AD141">
    <cfRule type="containsText" dxfId="412" priority="433" stopIfTrue="1" operator="containsText" text="EN TERMINO">
      <formula>NOT(ISERROR(SEARCH("EN TERMINO",AD134)))</formula>
    </cfRule>
    <cfRule type="containsText" priority="434" operator="containsText" text="AMARILLO">
      <formula>NOT(ISERROR(SEARCH("AMARILLO",AD134)))</formula>
    </cfRule>
    <cfRule type="containsText" dxfId="411" priority="435" stopIfTrue="1" operator="containsText" text="ALERTA">
      <formula>NOT(ISERROR(SEARCH("ALERTA",AD134)))</formula>
    </cfRule>
    <cfRule type="containsText" dxfId="410" priority="436" stopIfTrue="1" operator="containsText" text="OK">
      <formula>NOT(ISERROR(SEARCH("OK",AD134)))</formula>
    </cfRule>
  </conditionalFormatting>
  <conditionalFormatting sqref="AG59:AG99">
    <cfRule type="containsText" dxfId="409" priority="400" operator="containsText" text="Cumplida">
      <formula>NOT(ISERROR(SEARCH("Cumplida",AG59)))</formula>
    </cfRule>
    <cfRule type="containsText" dxfId="408" priority="401" operator="containsText" text="Pendiente">
      <formula>NOT(ISERROR(SEARCH("Pendiente",AG59)))</formula>
    </cfRule>
    <cfRule type="containsText" dxfId="407" priority="402" operator="containsText" text="Cumplida">
      <formula>NOT(ISERROR(SEARCH("Cumplida",AG59)))</formula>
    </cfRule>
  </conditionalFormatting>
  <conditionalFormatting sqref="AG52:AG99">
    <cfRule type="containsText" dxfId="406" priority="399" stopIfTrue="1" operator="containsText" text="CUMPLIDA">
      <formula>NOT(ISERROR(SEARCH("CUMPLIDA",AG52)))</formula>
    </cfRule>
  </conditionalFormatting>
  <conditionalFormatting sqref="AG52:AG99">
    <cfRule type="containsText" dxfId="405" priority="398" stopIfTrue="1" operator="containsText" text="INCUMPLIDA">
      <formula>NOT(ISERROR(SEARCH("INCUMPLIDA",AG52)))</formula>
    </cfRule>
  </conditionalFormatting>
  <conditionalFormatting sqref="AG51 AG33:AG34 AG45 AG53">
    <cfRule type="containsText" dxfId="404" priority="397" operator="containsText" text="PENDIENTE">
      <formula>NOT(ISERROR(SEARCH("PENDIENTE",AG33)))</formula>
    </cfRule>
  </conditionalFormatting>
  <conditionalFormatting sqref="AD111:AD116">
    <cfRule type="containsText" dxfId="403" priority="377" stopIfTrue="1" operator="containsText" text="EN TERMINO">
      <formula>NOT(ISERROR(SEARCH("EN TERMINO",AD111)))</formula>
    </cfRule>
    <cfRule type="containsText" priority="378" operator="containsText" text="AMARILLO">
      <formula>NOT(ISERROR(SEARCH("AMARILLO",AD111)))</formula>
    </cfRule>
    <cfRule type="containsText" dxfId="402" priority="379" stopIfTrue="1" operator="containsText" text="ALERTA">
      <formula>NOT(ISERROR(SEARCH("ALERTA",AD111)))</formula>
    </cfRule>
    <cfRule type="containsText" dxfId="401" priority="380" stopIfTrue="1" operator="containsText" text="OK">
      <formula>NOT(ISERROR(SEARCH("OK",AD111)))</formula>
    </cfRule>
  </conditionalFormatting>
  <conditionalFormatting sqref="AD150:AD182">
    <cfRule type="containsText" dxfId="400" priority="373" stopIfTrue="1" operator="containsText" text="EN TERMINO">
      <formula>NOT(ISERROR(SEARCH("EN TERMINO",AD150)))</formula>
    </cfRule>
    <cfRule type="containsText" priority="374" operator="containsText" text="AMARILLO">
      <formula>NOT(ISERROR(SEARCH("AMARILLO",AD150)))</formula>
    </cfRule>
    <cfRule type="containsText" dxfId="399" priority="375" stopIfTrue="1" operator="containsText" text="ALERTA">
      <formula>NOT(ISERROR(SEARCH("ALERTA",AD150)))</formula>
    </cfRule>
    <cfRule type="containsText" dxfId="398" priority="376" stopIfTrue="1" operator="containsText" text="OK">
      <formula>NOT(ISERROR(SEARCH("OK",AD150)))</formula>
    </cfRule>
  </conditionalFormatting>
  <conditionalFormatting sqref="AG150:AG182">
    <cfRule type="containsText" dxfId="397" priority="372" stopIfTrue="1" operator="containsText" text="CUMPLIDA">
      <formula>NOT(ISERROR(SEARCH("CUMPLIDA",AG150)))</formula>
    </cfRule>
  </conditionalFormatting>
  <conditionalFormatting sqref="AG150:AG182">
    <cfRule type="containsText" dxfId="396" priority="371" stopIfTrue="1" operator="containsText" text="INCUMPLIDA">
      <formula>NOT(ISERROR(SEARCH("INCUMPLIDA",AG150)))</formula>
    </cfRule>
  </conditionalFormatting>
  <conditionalFormatting sqref="AG150:AG182">
    <cfRule type="containsText" dxfId="395" priority="370" stopIfTrue="1" operator="containsText" text="CUMPLIDA">
      <formula>NOT(ISERROR(SEARCH("CUMPLIDA",AG150)))</formula>
    </cfRule>
  </conditionalFormatting>
  <conditionalFormatting sqref="AG150:AG182">
    <cfRule type="containsText" dxfId="394" priority="369" stopIfTrue="1" operator="containsText" text="INCUMPLIDA">
      <formula>NOT(ISERROR(SEARCH("INCUMPLIDA",AG150)))</formula>
    </cfRule>
  </conditionalFormatting>
  <conditionalFormatting sqref="AG150:AG182">
    <cfRule type="containsText" dxfId="393" priority="368" stopIfTrue="1" operator="containsText" text="PENDIENTE">
      <formula>NOT(ISERROR(SEARCH("PENDIENTE",AG150)))</formula>
    </cfRule>
  </conditionalFormatting>
  <conditionalFormatting sqref="BJ150:BJ182">
    <cfRule type="containsText" dxfId="392" priority="365" operator="containsText" text="cerrada">
      <formula>NOT(ISERROR(SEARCH("cerrada",BJ150)))</formula>
    </cfRule>
    <cfRule type="containsText" dxfId="391" priority="366" operator="containsText" text="cerrado">
      <formula>NOT(ISERROR(SEARCH("cerrado",BJ150)))</formula>
    </cfRule>
    <cfRule type="containsText" dxfId="390" priority="367" operator="containsText" text="Abierto">
      <formula>NOT(ISERROR(SEARCH("Abierto",BJ150)))</formula>
    </cfRule>
  </conditionalFormatting>
  <conditionalFormatting sqref="BJ150:BJ182">
    <cfRule type="containsText" dxfId="389" priority="362" operator="containsText" text="cerrada">
      <formula>NOT(ISERROR(SEARCH("cerrada",BJ150)))</formula>
    </cfRule>
    <cfRule type="containsText" dxfId="388" priority="363" operator="containsText" text="cerrado">
      <formula>NOT(ISERROR(SEARCH("cerrado",BJ150)))</formula>
    </cfRule>
    <cfRule type="containsText" dxfId="387" priority="364" operator="containsText" text="Abierto">
      <formula>NOT(ISERROR(SEARCH("Abierto",BJ150)))</formula>
    </cfRule>
  </conditionalFormatting>
  <conditionalFormatting sqref="AM8">
    <cfRule type="containsText" dxfId="386" priority="358" stopIfTrue="1" operator="containsText" text="EN TERMINO">
      <formula>NOT(ISERROR(SEARCH("EN TERMINO",AM8)))</formula>
    </cfRule>
    <cfRule type="containsText" priority="359" operator="containsText" text="AMARILLO">
      <formula>NOT(ISERROR(SEARCH("AMARILLO",AM8)))</formula>
    </cfRule>
    <cfRule type="containsText" dxfId="385" priority="360" stopIfTrue="1" operator="containsText" text="ALERTA">
      <formula>NOT(ISERROR(SEARCH("ALERTA",AM8)))</formula>
    </cfRule>
    <cfRule type="containsText" dxfId="384" priority="361" stopIfTrue="1" operator="containsText" text="OK">
      <formula>NOT(ISERROR(SEARCH("OK",AM8)))</formula>
    </cfRule>
  </conditionalFormatting>
  <conditionalFormatting sqref="AP8">
    <cfRule type="containsText" dxfId="383" priority="354" operator="containsText" text="ATENCIÓN">
      <formula>NOT(ISERROR(SEARCH("ATENCIÓN",AP8)))</formula>
    </cfRule>
    <cfRule type="containsText" dxfId="382" priority="357" stopIfTrue="1" operator="containsText" text="CUMPLIDA">
      <formula>NOT(ISERROR(SEARCH("CUMPLIDA",AP8)))</formula>
    </cfRule>
  </conditionalFormatting>
  <conditionalFormatting sqref="AP8">
    <cfRule type="containsText" dxfId="381" priority="356" stopIfTrue="1" operator="containsText" text="INCUMPLIDA">
      <formula>NOT(ISERROR(SEARCH("INCUMPLIDA",AP8)))</formula>
    </cfRule>
  </conditionalFormatting>
  <conditionalFormatting sqref="AP8">
    <cfRule type="containsText" dxfId="380" priority="355" stopIfTrue="1" operator="containsText" text="PENDIENTE">
      <formula>NOT(ISERROR(SEARCH("PENDIENTE",AP8)))</formula>
    </cfRule>
  </conditionalFormatting>
  <conditionalFormatting sqref="AM11">
    <cfRule type="containsText" dxfId="379" priority="347" stopIfTrue="1" operator="containsText" text="EN TERMINO">
      <formula>NOT(ISERROR(SEARCH("EN TERMINO",AM11)))</formula>
    </cfRule>
    <cfRule type="containsText" priority="348" operator="containsText" text="AMARILLO">
      <formula>NOT(ISERROR(SEARCH("AMARILLO",AM11)))</formula>
    </cfRule>
    <cfRule type="containsText" dxfId="378" priority="349" stopIfTrue="1" operator="containsText" text="ALERTA">
      <formula>NOT(ISERROR(SEARCH("ALERTA",AM11)))</formula>
    </cfRule>
    <cfRule type="containsText" dxfId="377" priority="350" stopIfTrue="1" operator="containsText" text="OK">
      <formula>NOT(ISERROR(SEARCH("OK",AM11)))</formula>
    </cfRule>
  </conditionalFormatting>
  <conditionalFormatting sqref="AP11">
    <cfRule type="containsText" dxfId="376" priority="351" stopIfTrue="1" operator="containsText" text="CUMPLIDA">
      <formula>NOT(ISERROR(SEARCH("CUMPLIDA",AP11)))</formula>
    </cfRule>
  </conditionalFormatting>
  <conditionalFormatting sqref="AP11">
    <cfRule type="containsText" dxfId="375" priority="353" stopIfTrue="1" operator="containsText" text="INCUMPLIDA">
      <formula>NOT(ISERROR(SEARCH("INCUMPLIDA",AP11)))</formula>
    </cfRule>
  </conditionalFormatting>
  <conditionalFormatting sqref="AP11">
    <cfRule type="containsText" dxfId="374" priority="352" stopIfTrue="1" operator="containsText" text="PENDIENTE">
      <formula>NOT(ISERROR(SEARCH("PENDIENTE",AP11)))</formula>
    </cfRule>
  </conditionalFormatting>
  <conditionalFormatting sqref="AM15:AM16">
    <cfRule type="containsText" dxfId="373" priority="333" stopIfTrue="1" operator="containsText" text="EN TERMINO">
      <formula>NOT(ISERROR(SEARCH("EN TERMINO",AM15)))</formula>
    </cfRule>
    <cfRule type="containsText" priority="334" operator="containsText" text="AMARILLO">
      <formula>NOT(ISERROR(SEARCH("AMARILLO",AM15)))</formula>
    </cfRule>
    <cfRule type="containsText" dxfId="372" priority="335" stopIfTrue="1" operator="containsText" text="ALERTA">
      <formula>NOT(ISERROR(SEARCH("ALERTA",AM15)))</formula>
    </cfRule>
    <cfRule type="containsText" dxfId="371" priority="336" stopIfTrue="1" operator="containsText" text="OK">
      <formula>NOT(ISERROR(SEARCH("OK",AM15)))</formula>
    </cfRule>
  </conditionalFormatting>
  <conditionalFormatting sqref="AP15:AP16">
    <cfRule type="containsText" dxfId="370" priority="337" stopIfTrue="1" operator="containsText" text="CUMPLIDA">
      <formula>NOT(ISERROR(SEARCH("CUMPLIDA",AP15)))</formula>
    </cfRule>
  </conditionalFormatting>
  <conditionalFormatting sqref="AP15:AP16">
    <cfRule type="containsText" dxfId="369" priority="339" stopIfTrue="1" operator="containsText" text="INCUMPLIDA">
      <formula>NOT(ISERROR(SEARCH("INCUMPLIDA",AP15)))</formula>
    </cfRule>
  </conditionalFormatting>
  <conditionalFormatting sqref="AP15:AP16">
    <cfRule type="containsText" dxfId="368" priority="338" stopIfTrue="1" operator="containsText" text="PENDIENTE">
      <formula>NOT(ISERROR(SEARCH("PENDIENTE",AP15)))</formula>
    </cfRule>
  </conditionalFormatting>
  <conditionalFormatting sqref="AP15">
    <cfRule type="containsText" dxfId="367" priority="332" operator="containsText" text="INCUMPLIDA">
      <formula>NOT(ISERROR(SEARCH("INCUMPLIDA",AP15)))</formula>
    </cfRule>
  </conditionalFormatting>
  <conditionalFormatting sqref="AP16">
    <cfRule type="containsText" dxfId="366" priority="331" operator="containsText" text="INCUMPLIDA">
      <formula>NOT(ISERROR(SEARCH("INCUMPLIDA",AP16)))</formula>
    </cfRule>
  </conditionalFormatting>
  <conditionalFormatting sqref="AM18">
    <cfRule type="containsText" dxfId="365" priority="316" stopIfTrue="1" operator="containsText" text="EN TERMINO">
      <formula>NOT(ISERROR(SEARCH("EN TERMINO",AM18)))</formula>
    </cfRule>
    <cfRule type="containsText" priority="317" operator="containsText" text="AMARILLO">
      <formula>NOT(ISERROR(SEARCH("AMARILLO",AM18)))</formula>
    </cfRule>
    <cfRule type="containsText" dxfId="364" priority="318" stopIfTrue="1" operator="containsText" text="ALERTA">
      <formula>NOT(ISERROR(SEARCH("ALERTA",AM18)))</formula>
    </cfRule>
    <cfRule type="containsText" dxfId="363" priority="319" stopIfTrue="1" operator="containsText" text="OK">
      <formula>NOT(ISERROR(SEARCH("OK",AM18)))</formula>
    </cfRule>
  </conditionalFormatting>
  <conditionalFormatting sqref="AP18">
    <cfRule type="containsText" dxfId="362" priority="315" stopIfTrue="1" operator="containsText" text="CUMPLIDA">
      <formula>NOT(ISERROR(SEARCH("CUMPLIDA",AP18)))</formula>
    </cfRule>
  </conditionalFormatting>
  <conditionalFormatting sqref="AP18">
    <cfRule type="containsText" dxfId="361" priority="314" stopIfTrue="1" operator="containsText" text="INCUMPLIDA">
      <formula>NOT(ISERROR(SEARCH("INCUMPLIDA",AP18)))</formula>
    </cfRule>
  </conditionalFormatting>
  <conditionalFormatting sqref="AP18">
    <cfRule type="containsText" dxfId="360" priority="313" stopIfTrue="1" operator="containsText" text="PENDIENTE">
      <formula>NOT(ISERROR(SEARCH("PENDIENTE",AP18)))</formula>
    </cfRule>
  </conditionalFormatting>
  <conditionalFormatting sqref="AP18">
    <cfRule type="containsText" dxfId="359" priority="311" operator="containsText" text="ATENCIÓN">
      <formula>NOT(ISERROR(SEARCH("ATENCIÓN",AP18)))</formula>
    </cfRule>
    <cfRule type="expression" priority="312" stopIfTrue="1">
      <formula>"ATENCIÓN"</formula>
    </cfRule>
  </conditionalFormatting>
  <conditionalFormatting sqref="AP18">
    <cfRule type="containsText" dxfId="358" priority="309" operator="containsText" text="ATENCIÓN">
      <formula>NOT(ISERROR(SEARCH("ATENCIÓN",AP18)))</formula>
    </cfRule>
    <cfRule type="expression" priority="310" stopIfTrue="1">
      <formula>"ATENCIÓN"</formula>
    </cfRule>
  </conditionalFormatting>
  <conditionalFormatting sqref="AP135">
    <cfRule type="containsText" dxfId="357" priority="244" operator="containsText" text="ATENCIÓN">
      <formula>NOT(ISERROR(SEARCH("ATENCIÓN",AP135)))</formula>
    </cfRule>
  </conditionalFormatting>
  <conditionalFormatting sqref="AP137">
    <cfRule type="containsText" dxfId="356" priority="243" operator="containsText" text="ATENCIÓN">
      <formula>NOT(ISERROR(SEARCH("ATENCIÓN",AP137)))</formula>
    </cfRule>
  </conditionalFormatting>
  <conditionalFormatting sqref="AM142:AM149">
    <cfRule type="containsText" dxfId="355" priority="239" stopIfTrue="1" operator="containsText" text="EN TERMINO">
      <formula>NOT(ISERROR(SEARCH("EN TERMINO",AM142)))</formula>
    </cfRule>
    <cfRule type="containsText" priority="240" operator="containsText" text="AMARILLO">
      <formula>NOT(ISERROR(SEARCH("AMARILLO",AM142)))</formula>
    </cfRule>
    <cfRule type="containsText" dxfId="354" priority="241" stopIfTrue="1" operator="containsText" text="ALERTA">
      <formula>NOT(ISERROR(SEARCH("ALERTA",AM142)))</formula>
    </cfRule>
    <cfRule type="containsText" dxfId="353" priority="242" stopIfTrue="1" operator="containsText" text="OK">
      <formula>NOT(ISERROR(SEARCH("OK",AM142)))</formula>
    </cfRule>
  </conditionalFormatting>
  <conditionalFormatting sqref="AP142:AP149">
    <cfRule type="containsText" dxfId="352" priority="238" stopIfTrue="1" operator="containsText" text="CUMPLIDA">
      <formula>NOT(ISERROR(SEARCH("CUMPLIDA",AP142)))</formula>
    </cfRule>
  </conditionalFormatting>
  <conditionalFormatting sqref="AP142:AP149">
    <cfRule type="containsText" dxfId="351" priority="237" stopIfTrue="1" operator="containsText" text="INCUMPLIDA">
      <formula>NOT(ISERROR(SEARCH("INCUMPLIDA",AP142)))</formula>
    </cfRule>
  </conditionalFormatting>
  <conditionalFormatting sqref="AP142:AP149">
    <cfRule type="containsText" dxfId="350" priority="236" stopIfTrue="1" operator="containsText" text="CUMPLIDA">
      <formula>NOT(ISERROR(SEARCH("CUMPLIDA",AP142)))</formula>
    </cfRule>
  </conditionalFormatting>
  <conditionalFormatting sqref="AP142:AP149">
    <cfRule type="containsText" dxfId="349" priority="235" stopIfTrue="1" operator="containsText" text="INCUMPLIDA">
      <formula>NOT(ISERROR(SEARCH("INCUMPLIDA",AP142)))</formula>
    </cfRule>
  </conditionalFormatting>
  <conditionalFormatting sqref="AP142:AP149">
    <cfRule type="containsText" dxfId="348" priority="234" stopIfTrue="1" operator="containsText" text="PENDIENTE">
      <formula>NOT(ISERROR(SEARCH("PENDIENTE",AP142)))</formula>
    </cfRule>
  </conditionalFormatting>
  <conditionalFormatting sqref="AP143">
    <cfRule type="containsText" dxfId="347" priority="233" operator="containsText" text="ATENCIÓN">
      <formula>NOT(ISERROR(SEARCH("ATENCIÓN",AP143)))</formula>
    </cfRule>
  </conditionalFormatting>
  <conditionalFormatting sqref="AG160:AG161">
    <cfRule type="containsText" dxfId="346" priority="232" operator="containsText" text="ATENCIÓN">
      <formula>NOT(ISERROR(SEARCH("ATENCIÓN",AG160)))</formula>
    </cfRule>
  </conditionalFormatting>
  <conditionalFormatting sqref="AG167">
    <cfRule type="containsText" dxfId="345" priority="231" operator="containsText" text="ATENCIÓN">
      <formula>NOT(ISERROR(SEARCH("ATENCIÓN",AG167)))</formula>
    </cfRule>
  </conditionalFormatting>
  <conditionalFormatting sqref="AG170">
    <cfRule type="containsText" dxfId="344" priority="230" operator="containsText" text="ATENCIÓN">
      <formula>NOT(ISERROR(SEARCH("ATENCIÓN",AG170)))</formula>
    </cfRule>
  </conditionalFormatting>
  <conditionalFormatting sqref="AG176">
    <cfRule type="containsText" dxfId="343" priority="229" operator="containsText" text="ATENCIÓN">
      <formula>NOT(ISERROR(SEARCH("ATENCIÓN",AG176)))</formula>
    </cfRule>
  </conditionalFormatting>
  <conditionalFormatting sqref="AG178:AG180">
    <cfRule type="containsText" dxfId="342" priority="228" operator="containsText" text="ATENCIÓN">
      <formula>NOT(ISERROR(SEARCH("ATENCIÓN",AG178)))</formula>
    </cfRule>
  </conditionalFormatting>
  <conditionalFormatting sqref="AG175">
    <cfRule type="containsText" dxfId="341" priority="227" operator="containsText" text="ATENCIÓN">
      <formula>NOT(ISERROR(SEARCH("ATENCIÓN",AG175)))</formula>
    </cfRule>
  </conditionalFormatting>
  <conditionalFormatting sqref="AG177">
    <cfRule type="containsText" dxfId="340" priority="226" operator="containsText" text="ATENCIÓN">
      <formula>NOT(ISERROR(SEARCH("ATENCIÓN",AG177)))</formula>
    </cfRule>
  </conditionalFormatting>
  <conditionalFormatting sqref="AM100:AM102">
    <cfRule type="containsText" dxfId="339" priority="222" stopIfTrue="1" operator="containsText" text="EN TERMINO">
      <formula>NOT(ISERROR(SEARCH("EN TERMINO",AM100)))</formula>
    </cfRule>
    <cfRule type="containsText" priority="223" operator="containsText" text="AMARILLO">
      <formula>NOT(ISERROR(SEARCH("AMARILLO",AM100)))</formula>
    </cfRule>
    <cfRule type="containsText" dxfId="338" priority="224" stopIfTrue="1" operator="containsText" text="ALERTA">
      <formula>NOT(ISERROR(SEARCH("ALERTA",AM100)))</formula>
    </cfRule>
    <cfRule type="containsText" dxfId="337" priority="225" stopIfTrue="1" operator="containsText" text="OK">
      <formula>NOT(ISERROR(SEARCH("OK",AM100)))</formula>
    </cfRule>
  </conditionalFormatting>
  <conditionalFormatting sqref="AP100:AP102">
    <cfRule type="containsText" dxfId="336" priority="221" stopIfTrue="1" operator="containsText" text="CUMPLIDA">
      <formula>NOT(ISERROR(SEARCH("CUMPLIDA",AP100)))</formula>
    </cfRule>
  </conditionalFormatting>
  <conditionalFormatting sqref="AP100:AP102">
    <cfRule type="containsText" dxfId="335" priority="220" stopIfTrue="1" operator="containsText" text="INCUMPLIDA">
      <formula>NOT(ISERROR(SEARCH("INCUMPLIDA",AP100)))</formula>
    </cfRule>
  </conditionalFormatting>
  <conditionalFormatting sqref="AP100:AP102">
    <cfRule type="containsText" dxfId="334" priority="219" stopIfTrue="1" operator="containsText" text="CUMPLIDA">
      <formula>NOT(ISERROR(SEARCH("CUMPLIDA",AP100)))</formula>
    </cfRule>
  </conditionalFormatting>
  <conditionalFormatting sqref="AP100:AP102">
    <cfRule type="containsText" dxfId="333" priority="218" stopIfTrue="1" operator="containsText" text="INCUMPLIDA">
      <formula>NOT(ISERROR(SEARCH("INCUMPLIDA",AP100)))</formula>
    </cfRule>
  </conditionalFormatting>
  <conditionalFormatting sqref="AP100:AP102">
    <cfRule type="containsText" dxfId="332" priority="217" stopIfTrue="1" operator="containsText" text="PENDIENTE">
      <formula>NOT(ISERROR(SEARCH("PENDIENTE",AP100)))</formula>
    </cfRule>
  </conditionalFormatting>
  <conditionalFormatting sqref="AP100:AP102">
    <cfRule type="containsText" dxfId="331" priority="216" operator="containsText" text="ATENCIÓN">
      <formula>NOT(ISERROR(SEARCH("ATENCIÓN",AP100)))</formula>
    </cfRule>
  </conditionalFormatting>
  <conditionalFormatting sqref="AM103:AM110">
    <cfRule type="containsText" dxfId="330" priority="212" stopIfTrue="1" operator="containsText" text="EN TERMINO">
      <formula>NOT(ISERROR(SEARCH("EN TERMINO",AM103)))</formula>
    </cfRule>
    <cfRule type="containsText" priority="213" operator="containsText" text="AMARILLO">
      <formula>NOT(ISERROR(SEARCH("AMARILLO",AM103)))</formula>
    </cfRule>
    <cfRule type="containsText" dxfId="329" priority="214" stopIfTrue="1" operator="containsText" text="ALERTA">
      <formula>NOT(ISERROR(SEARCH("ALERTA",AM103)))</formula>
    </cfRule>
    <cfRule type="containsText" dxfId="328" priority="215" stopIfTrue="1" operator="containsText" text="OK">
      <formula>NOT(ISERROR(SEARCH("OK",AM103)))</formula>
    </cfRule>
  </conditionalFormatting>
  <conditionalFormatting sqref="AP103:AP110">
    <cfRule type="containsText" dxfId="327" priority="211" stopIfTrue="1" operator="containsText" text="CUMPLIDA">
      <formula>NOT(ISERROR(SEARCH("CUMPLIDA",AP103)))</formula>
    </cfRule>
  </conditionalFormatting>
  <conditionalFormatting sqref="AP103:AP110">
    <cfRule type="containsText" dxfId="326" priority="210" stopIfTrue="1" operator="containsText" text="INCUMPLIDA">
      <formula>NOT(ISERROR(SEARCH("INCUMPLIDA",AP103)))</formula>
    </cfRule>
  </conditionalFormatting>
  <conditionalFormatting sqref="AP103:AP110">
    <cfRule type="containsText" dxfId="325" priority="209" stopIfTrue="1" operator="containsText" text="CUMPLIDA">
      <formula>NOT(ISERROR(SEARCH("CUMPLIDA",AP103)))</formula>
    </cfRule>
  </conditionalFormatting>
  <conditionalFormatting sqref="AP103:AP110">
    <cfRule type="containsText" dxfId="324" priority="208" stopIfTrue="1" operator="containsText" text="INCUMPLIDA">
      <formula>NOT(ISERROR(SEARCH("INCUMPLIDA",AP103)))</formula>
    </cfRule>
  </conditionalFormatting>
  <conditionalFormatting sqref="AP103:AP110">
    <cfRule type="containsText" dxfId="323" priority="207" stopIfTrue="1" operator="containsText" text="PENDIENTE">
      <formula>NOT(ISERROR(SEARCH("PENDIENTE",AP103)))</formula>
    </cfRule>
  </conditionalFormatting>
  <conditionalFormatting sqref="AP109">
    <cfRule type="containsText" dxfId="322" priority="206" operator="containsText" text="ATENCIÓN">
      <formula>NOT(ISERROR(SEARCH("ATENCIÓN",AP109)))</formula>
    </cfRule>
  </conditionalFormatting>
  <conditionalFormatting sqref="AP106">
    <cfRule type="containsText" dxfId="321" priority="205" operator="containsText" text="ATENCIÓN">
      <formula>NOT(ISERROR(SEARCH("ATENCIÓN",AP106)))</formula>
    </cfRule>
  </conditionalFormatting>
  <conditionalFormatting sqref="AP104">
    <cfRule type="containsText" dxfId="320" priority="204" operator="containsText" text="ATENCIÓN">
      <formula>NOT(ISERROR(SEARCH("ATENCIÓN",AP104)))</formula>
    </cfRule>
  </conditionalFormatting>
  <conditionalFormatting sqref="BE18:BE149">
    <cfRule type="dataBar" priority="934">
      <dataBar>
        <cfvo type="min"/>
        <cfvo type="max"/>
        <color rgb="FF638EC6"/>
      </dataBar>
    </cfRule>
  </conditionalFormatting>
  <conditionalFormatting sqref="AV8">
    <cfRule type="containsText" dxfId="319" priority="200" stopIfTrue="1" operator="containsText" text="EN TERMINO">
      <formula>NOT(ISERROR(SEARCH("EN TERMINO",AV8)))</formula>
    </cfRule>
    <cfRule type="containsText" priority="201" operator="containsText" text="AMARILLO">
      <formula>NOT(ISERROR(SEARCH("AMARILLO",AV8)))</formula>
    </cfRule>
    <cfRule type="containsText" dxfId="318" priority="202" stopIfTrue="1" operator="containsText" text="ALERTA">
      <formula>NOT(ISERROR(SEARCH("ALERTA",AV8)))</formula>
    </cfRule>
    <cfRule type="containsText" dxfId="317" priority="203" stopIfTrue="1" operator="containsText" text="OK">
      <formula>NOT(ISERROR(SEARCH("OK",AV8)))</formula>
    </cfRule>
  </conditionalFormatting>
  <conditionalFormatting sqref="AY8">
    <cfRule type="containsText" dxfId="316" priority="199" stopIfTrue="1" operator="containsText" text="CUMPLIDA">
      <formula>NOT(ISERROR(SEARCH("CUMPLIDA",AY8)))</formula>
    </cfRule>
  </conditionalFormatting>
  <conditionalFormatting sqref="AY8">
    <cfRule type="containsText" dxfId="315" priority="198" stopIfTrue="1" operator="containsText" text="INCUMPLIDA">
      <formula>NOT(ISERROR(SEARCH("INCUMPLIDA",AY8)))</formula>
    </cfRule>
  </conditionalFormatting>
  <conditionalFormatting sqref="AY8">
    <cfRule type="containsText" dxfId="314" priority="197" stopIfTrue="1" operator="containsText" text="PENDIENTE">
      <formula>NOT(ISERROR(SEARCH("PENDIENTE",AY8)))</formula>
    </cfRule>
  </conditionalFormatting>
  <conditionalFormatting sqref="AY8">
    <cfRule type="containsText" dxfId="313" priority="196" operator="containsText" text="ATENCIÓN">
      <formula>NOT(ISERROR(SEARCH("ATENCIÓN",AY8)))</formula>
    </cfRule>
  </conditionalFormatting>
  <conditionalFormatting sqref="AV11">
    <cfRule type="containsText" dxfId="312" priority="192" stopIfTrue="1" operator="containsText" text="EN TERMINO">
      <formula>NOT(ISERROR(SEARCH("EN TERMINO",AV11)))</formula>
    </cfRule>
    <cfRule type="containsText" priority="193" operator="containsText" text="AMARILLO">
      <formula>NOT(ISERROR(SEARCH("AMARILLO",AV11)))</formula>
    </cfRule>
    <cfRule type="containsText" dxfId="311" priority="194" stopIfTrue="1" operator="containsText" text="ALERTA">
      <formula>NOT(ISERROR(SEARCH("ALERTA",AV11)))</formula>
    </cfRule>
    <cfRule type="containsText" dxfId="310" priority="195" stopIfTrue="1" operator="containsText" text="OK">
      <formula>NOT(ISERROR(SEARCH("OK",AV11)))</formula>
    </cfRule>
  </conditionalFormatting>
  <conditionalFormatting sqref="AY11">
    <cfRule type="containsText" dxfId="309" priority="191" stopIfTrue="1" operator="containsText" text="CUMPLIDA">
      <formula>NOT(ISERROR(SEARCH("CUMPLIDA",AY11)))</formula>
    </cfRule>
  </conditionalFormatting>
  <conditionalFormatting sqref="AY11">
    <cfRule type="containsText" dxfId="308" priority="190" stopIfTrue="1" operator="containsText" text="INCUMPLIDA">
      <formula>NOT(ISERROR(SEARCH("INCUMPLIDA",AY11)))</formula>
    </cfRule>
  </conditionalFormatting>
  <conditionalFormatting sqref="AY11">
    <cfRule type="containsText" dxfId="307" priority="189" stopIfTrue="1" operator="containsText" text="PENDIENTE">
      <formula>NOT(ISERROR(SEARCH("PENDIENTE",AY11)))</formula>
    </cfRule>
  </conditionalFormatting>
  <conditionalFormatting sqref="AV15">
    <cfRule type="containsText" dxfId="306" priority="185" stopIfTrue="1" operator="containsText" text="EN TERMINO">
      <formula>NOT(ISERROR(SEARCH("EN TERMINO",AV15)))</formula>
    </cfRule>
    <cfRule type="containsText" priority="186" operator="containsText" text="AMARILLO">
      <formula>NOT(ISERROR(SEARCH("AMARILLO",AV15)))</formula>
    </cfRule>
    <cfRule type="containsText" dxfId="305" priority="187" stopIfTrue="1" operator="containsText" text="ALERTA">
      <formula>NOT(ISERROR(SEARCH("ALERTA",AV15)))</formula>
    </cfRule>
    <cfRule type="containsText" dxfId="304" priority="188" stopIfTrue="1" operator="containsText" text="OK">
      <formula>NOT(ISERROR(SEARCH("OK",AV15)))</formula>
    </cfRule>
  </conditionalFormatting>
  <conditionalFormatting sqref="AY15">
    <cfRule type="containsText" dxfId="303" priority="184" stopIfTrue="1" operator="containsText" text="CUMPLIDA">
      <formula>NOT(ISERROR(SEARCH("CUMPLIDA",AY15)))</formula>
    </cfRule>
  </conditionalFormatting>
  <conditionalFormatting sqref="AY15">
    <cfRule type="containsText" dxfId="302" priority="183" stopIfTrue="1" operator="containsText" text="INCUMPLIDA">
      <formula>NOT(ISERROR(SEARCH("INCUMPLIDA",AY15)))</formula>
    </cfRule>
  </conditionalFormatting>
  <conditionalFormatting sqref="AY15">
    <cfRule type="containsText" dxfId="301" priority="182" stopIfTrue="1" operator="containsText" text="PENDIENTE">
      <formula>NOT(ISERROR(SEARCH("PENDIENTE",AY15)))</formula>
    </cfRule>
  </conditionalFormatting>
  <conditionalFormatting sqref="AV16">
    <cfRule type="containsText" dxfId="300" priority="178" stopIfTrue="1" operator="containsText" text="EN TERMINO">
      <formula>NOT(ISERROR(SEARCH("EN TERMINO",AV16)))</formula>
    </cfRule>
    <cfRule type="containsText" priority="179" operator="containsText" text="AMARILLO">
      <formula>NOT(ISERROR(SEARCH("AMARILLO",AV16)))</formula>
    </cfRule>
    <cfRule type="containsText" dxfId="299" priority="180" stopIfTrue="1" operator="containsText" text="ALERTA">
      <formula>NOT(ISERROR(SEARCH("ALERTA",AV16)))</formula>
    </cfRule>
    <cfRule type="containsText" dxfId="298" priority="181" stopIfTrue="1" operator="containsText" text="OK">
      <formula>NOT(ISERROR(SEARCH("OK",AV16)))</formula>
    </cfRule>
  </conditionalFormatting>
  <conditionalFormatting sqref="AY16">
    <cfRule type="containsText" dxfId="297" priority="177" stopIfTrue="1" operator="containsText" text="CUMPLIDA">
      <formula>NOT(ISERROR(SEARCH("CUMPLIDA",AY16)))</formula>
    </cfRule>
  </conditionalFormatting>
  <conditionalFormatting sqref="AY16">
    <cfRule type="containsText" dxfId="296" priority="176" stopIfTrue="1" operator="containsText" text="INCUMPLIDA">
      <formula>NOT(ISERROR(SEARCH("INCUMPLIDA",AY16)))</formula>
    </cfRule>
  </conditionalFormatting>
  <conditionalFormatting sqref="AY16">
    <cfRule type="containsText" dxfId="295" priority="175" stopIfTrue="1" operator="containsText" text="PENDIENTE">
      <formula>NOT(ISERROR(SEARCH("PENDIENTE",AY16)))</formula>
    </cfRule>
  </conditionalFormatting>
  <conditionalFormatting sqref="AV19">
    <cfRule type="containsText" dxfId="294" priority="171" stopIfTrue="1" operator="containsText" text="EN TERMINO">
      <formula>NOT(ISERROR(SEARCH("EN TERMINO",AV19)))</formula>
    </cfRule>
    <cfRule type="containsText" priority="172" operator="containsText" text="AMARILLO">
      <formula>NOT(ISERROR(SEARCH("AMARILLO",AV19)))</formula>
    </cfRule>
    <cfRule type="containsText" dxfId="293" priority="173" stopIfTrue="1" operator="containsText" text="ALERTA">
      <formula>NOT(ISERROR(SEARCH("ALERTA",AV19)))</formula>
    </cfRule>
    <cfRule type="containsText" dxfId="292" priority="174" stopIfTrue="1" operator="containsText" text="OK">
      <formula>NOT(ISERROR(SEARCH("OK",AV19)))</formula>
    </cfRule>
  </conditionalFormatting>
  <conditionalFormatting sqref="AY19">
    <cfRule type="containsText" dxfId="291" priority="170" stopIfTrue="1" operator="containsText" text="CUMPLIDA">
      <formula>NOT(ISERROR(SEARCH("CUMPLIDA",AY19)))</formula>
    </cfRule>
  </conditionalFormatting>
  <conditionalFormatting sqref="AY19">
    <cfRule type="containsText" dxfId="290" priority="169" stopIfTrue="1" operator="containsText" text="INCUMPLIDA">
      <formula>NOT(ISERROR(SEARCH("INCUMPLIDA",AY19)))</formula>
    </cfRule>
  </conditionalFormatting>
  <conditionalFormatting sqref="AY19">
    <cfRule type="containsText" dxfId="289" priority="168" stopIfTrue="1" operator="containsText" text="PENDIENTE">
      <formula>NOT(ISERROR(SEARCH("PENDIENTE",AY19)))</formula>
    </cfRule>
  </conditionalFormatting>
  <conditionalFormatting sqref="AV18">
    <cfRule type="containsText" dxfId="288" priority="163" stopIfTrue="1" operator="containsText" text="EN TERMINO">
      <formula>NOT(ISERROR(SEARCH("EN TERMINO",AV18)))</formula>
    </cfRule>
    <cfRule type="containsText" priority="164" operator="containsText" text="AMARILLO">
      <formula>NOT(ISERROR(SEARCH("AMARILLO",AV18)))</formula>
    </cfRule>
    <cfRule type="containsText" dxfId="287" priority="165" stopIfTrue="1" operator="containsText" text="ALERTA">
      <formula>NOT(ISERROR(SEARCH("ALERTA",AV18)))</formula>
    </cfRule>
    <cfRule type="containsText" dxfId="286" priority="166" stopIfTrue="1" operator="containsText" text="OK">
      <formula>NOT(ISERROR(SEARCH("OK",AV18)))</formula>
    </cfRule>
  </conditionalFormatting>
  <conditionalFormatting sqref="AY18">
    <cfRule type="containsText" dxfId="285" priority="162" stopIfTrue="1" operator="containsText" text="CUMPLIDA">
      <formula>NOT(ISERROR(SEARCH("CUMPLIDA",AY18)))</formula>
    </cfRule>
  </conditionalFormatting>
  <conditionalFormatting sqref="AY18">
    <cfRule type="containsText" dxfId="284" priority="161" stopIfTrue="1" operator="containsText" text="INCUMPLIDA">
      <formula>NOT(ISERROR(SEARCH("INCUMPLIDA",AY18)))</formula>
    </cfRule>
  </conditionalFormatting>
  <conditionalFormatting sqref="AY18">
    <cfRule type="containsText" dxfId="283" priority="160" stopIfTrue="1" operator="containsText" text="PENDIENTE">
      <formula>NOT(ISERROR(SEARCH("PENDIENTE",AY18)))</formula>
    </cfRule>
  </conditionalFormatting>
  <conditionalFormatting sqref="AV18">
    <cfRule type="dataBar" priority="167">
      <dataBar>
        <cfvo type="min"/>
        <cfvo type="max"/>
        <color rgb="FF638EC6"/>
      </dataBar>
    </cfRule>
  </conditionalFormatting>
  <conditionalFormatting sqref="AY18">
    <cfRule type="containsText" dxfId="282" priority="158" operator="containsText" text="ATENCIÓN">
      <formula>NOT(ISERROR(SEARCH("ATENCIÓN",AY18)))</formula>
    </cfRule>
    <cfRule type="expression" priority="159" stopIfTrue="1">
      <formula>"ATENCIÓN"</formula>
    </cfRule>
  </conditionalFormatting>
  <conditionalFormatting sqref="AY18">
    <cfRule type="containsText" dxfId="281" priority="156" operator="containsText" text="ATENCIÓN">
      <formula>NOT(ISERROR(SEARCH("ATENCIÓN",AY18)))</formula>
    </cfRule>
    <cfRule type="expression" priority="157" stopIfTrue="1">
      <formula>"ATENCIÓN"</formula>
    </cfRule>
  </conditionalFormatting>
  <conditionalFormatting sqref="AY18">
    <cfRule type="containsText" dxfId="280" priority="154" operator="containsText" text="ATENCIÓN">
      <formula>NOT(ISERROR(SEARCH("ATENCIÓN",AY18)))</formula>
    </cfRule>
    <cfRule type="expression" priority="155" stopIfTrue="1">
      <formula>"ATENCIÓN"</formula>
    </cfRule>
  </conditionalFormatting>
  <conditionalFormatting sqref="AY18">
    <cfRule type="containsText" dxfId="279" priority="152" operator="containsText" text="ATENCIÓN">
      <formula>NOT(ISERROR(SEARCH("ATENCIÓN",AY18)))</formula>
    </cfRule>
    <cfRule type="expression" priority="153" stopIfTrue="1">
      <formula>"ATENCIÓN"</formula>
    </cfRule>
  </conditionalFormatting>
  <conditionalFormatting sqref="AV23:AV25">
    <cfRule type="containsText" dxfId="278" priority="148" stopIfTrue="1" operator="containsText" text="EN TERMINO">
      <formula>NOT(ISERROR(SEARCH("EN TERMINO",AV23)))</formula>
    </cfRule>
    <cfRule type="containsText" priority="149" operator="containsText" text="AMARILLO">
      <formula>NOT(ISERROR(SEARCH("AMARILLO",AV23)))</formula>
    </cfRule>
    <cfRule type="containsText" dxfId="277" priority="150" stopIfTrue="1" operator="containsText" text="ALERTA">
      <formula>NOT(ISERROR(SEARCH("ALERTA",AV23)))</formula>
    </cfRule>
    <cfRule type="containsText" dxfId="276" priority="151" stopIfTrue="1" operator="containsText" text="OK">
      <formula>NOT(ISERROR(SEARCH("OK",AV23)))</formula>
    </cfRule>
  </conditionalFormatting>
  <conditionalFormatting sqref="AY23:AY25">
    <cfRule type="containsText" dxfId="275" priority="147" stopIfTrue="1" operator="containsText" text="CUMPLIDA">
      <formula>NOT(ISERROR(SEARCH("CUMPLIDA",AY23)))</formula>
    </cfRule>
  </conditionalFormatting>
  <conditionalFormatting sqref="AY23:AY25">
    <cfRule type="containsText" dxfId="274" priority="146" stopIfTrue="1" operator="containsText" text="INCUMPLIDA">
      <formula>NOT(ISERROR(SEARCH("INCUMPLIDA",AY23)))</formula>
    </cfRule>
  </conditionalFormatting>
  <conditionalFormatting sqref="AY23:AY25">
    <cfRule type="containsText" dxfId="273" priority="145" stopIfTrue="1" operator="containsText" text="PENDIENTE">
      <formula>NOT(ISERROR(SEARCH("PENDIENTE",AY23)))</formula>
    </cfRule>
  </conditionalFormatting>
  <conditionalFormatting sqref="AV100:AV102">
    <cfRule type="containsText" dxfId="133" priority="140" stopIfTrue="1" operator="containsText" text="EN TERMINO">
      <formula>NOT(ISERROR(SEARCH("EN TERMINO",AV100)))</formula>
    </cfRule>
    <cfRule type="containsText" priority="141" operator="containsText" text="AMARILLO">
      <formula>NOT(ISERROR(SEARCH("AMARILLO",AV100)))</formula>
    </cfRule>
    <cfRule type="containsText" dxfId="132" priority="142" stopIfTrue="1" operator="containsText" text="ALERTA">
      <formula>NOT(ISERROR(SEARCH("ALERTA",AV100)))</formula>
    </cfRule>
    <cfRule type="containsText" dxfId="131" priority="143" stopIfTrue="1" operator="containsText" text="OK">
      <formula>NOT(ISERROR(SEARCH("OK",AV100)))</formula>
    </cfRule>
  </conditionalFormatting>
  <conditionalFormatting sqref="AY100:AY102">
    <cfRule type="containsText" dxfId="130" priority="139" stopIfTrue="1" operator="containsText" text="CUMPLIDA">
      <formula>NOT(ISERROR(SEARCH("CUMPLIDA",AY100)))</formula>
    </cfRule>
  </conditionalFormatting>
  <conditionalFormatting sqref="AY100:AY102">
    <cfRule type="containsText" dxfId="129" priority="138" stopIfTrue="1" operator="containsText" text="INCUMPLIDA">
      <formula>NOT(ISERROR(SEARCH("INCUMPLIDA",AY100)))</formula>
    </cfRule>
  </conditionalFormatting>
  <conditionalFormatting sqref="AY100:AY102">
    <cfRule type="containsText" dxfId="128" priority="137" stopIfTrue="1" operator="containsText" text="PENDIENTE">
      <formula>NOT(ISERROR(SEARCH("PENDIENTE",AY100)))</formula>
    </cfRule>
  </conditionalFormatting>
  <conditionalFormatting sqref="AV100:AV102">
    <cfRule type="dataBar" priority="144">
      <dataBar>
        <cfvo type="min"/>
        <cfvo type="max"/>
        <color rgb="FF638EC6"/>
      </dataBar>
    </cfRule>
  </conditionalFormatting>
  <conditionalFormatting sqref="AV103:AV104">
    <cfRule type="containsText" dxfId="115" priority="132" stopIfTrue="1" operator="containsText" text="EN TERMINO">
      <formula>NOT(ISERROR(SEARCH("EN TERMINO",AV103)))</formula>
    </cfRule>
    <cfRule type="containsText" priority="133" operator="containsText" text="AMARILLO">
      <formula>NOT(ISERROR(SEARCH("AMARILLO",AV103)))</formula>
    </cfRule>
    <cfRule type="containsText" dxfId="114" priority="134" stopIfTrue="1" operator="containsText" text="ALERTA">
      <formula>NOT(ISERROR(SEARCH("ALERTA",AV103)))</formula>
    </cfRule>
    <cfRule type="containsText" dxfId="113" priority="135" stopIfTrue="1" operator="containsText" text="OK">
      <formula>NOT(ISERROR(SEARCH("OK",AV103)))</formula>
    </cfRule>
  </conditionalFormatting>
  <conditionalFormatting sqref="AY103:AY104">
    <cfRule type="containsText" dxfId="112" priority="131" stopIfTrue="1" operator="containsText" text="CUMPLIDA">
      <formula>NOT(ISERROR(SEARCH("CUMPLIDA",AY103)))</formula>
    </cfRule>
  </conditionalFormatting>
  <conditionalFormatting sqref="AY103:AY104">
    <cfRule type="containsText" dxfId="111" priority="130" stopIfTrue="1" operator="containsText" text="INCUMPLIDA">
      <formula>NOT(ISERROR(SEARCH("INCUMPLIDA",AY103)))</formula>
    </cfRule>
  </conditionalFormatting>
  <conditionalFormatting sqref="AY103:AY104">
    <cfRule type="containsText" dxfId="110" priority="129" stopIfTrue="1" operator="containsText" text="PENDIENTE">
      <formula>NOT(ISERROR(SEARCH("PENDIENTE",AY103)))</formula>
    </cfRule>
  </conditionalFormatting>
  <conditionalFormatting sqref="AV103:AV104">
    <cfRule type="dataBar" priority="136">
      <dataBar>
        <cfvo type="min"/>
        <cfvo type="max"/>
        <color rgb="FF638EC6"/>
      </dataBar>
    </cfRule>
  </conditionalFormatting>
  <conditionalFormatting sqref="AV105:AV106">
    <cfRule type="containsText" dxfId="109" priority="124" stopIfTrue="1" operator="containsText" text="EN TERMINO">
      <formula>NOT(ISERROR(SEARCH("EN TERMINO",AV105)))</formula>
    </cfRule>
    <cfRule type="containsText" priority="125" operator="containsText" text="AMARILLO">
      <formula>NOT(ISERROR(SEARCH("AMARILLO",AV105)))</formula>
    </cfRule>
    <cfRule type="containsText" dxfId="108" priority="126" stopIfTrue="1" operator="containsText" text="ALERTA">
      <formula>NOT(ISERROR(SEARCH("ALERTA",AV105)))</formula>
    </cfRule>
    <cfRule type="containsText" dxfId="107" priority="127" stopIfTrue="1" operator="containsText" text="OK">
      <formula>NOT(ISERROR(SEARCH("OK",AV105)))</formula>
    </cfRule>
  </conditionalFormatting>
  <conditionalFormatting sqref="AY105:AY106">
    <cfRule type="containsText" dxfId="106" priority="123" stopIfTrue="1" operator="containsText" text="CUMPLIDA">
      <formula>NOT(ISERROR(SEARCH("CUMPLIDA",AY105)))</formula>
    </cfRule>
  </conditionalFormatting>
  <conditionalFormatting sqref="AY105:AY106">
    <cfRule type="containsText" dxfId="105" priority="122" stopIfTrue="1" operator="containsText" text="INCUMPLIDA">
      <formula>NOT(ISERROR(SEARCH("INCUMPLIDA",AY105)))</formula>
    </cfRule>
  </conditionalFormatting>
  <conditionalFormatting sqref="AY105:AY106">
    <cfRule type="containsText" dxfId="104" priority="121" stopIfTrue="1" operator="containsText" text="PENDIENTE">
      <formula>NOT(ISERROR(SEARCH("PENDIENTE",AY105)))</formula>
    </cfRule>
  </conditionalFormatting>
  <conditionalFormatting sqref="AV105:AV106">
    <cfRule type="dataBar" priority="128">
      <dataBar>
        <cfvo type="min"/>
        <cfvo type="max"/>
        <color rgb="FF638EC6"/>
      </dataBar>
    </cfRule>
  </conditionalFormatting>
  <conditionalFormatting sqref="AV109">
    <cfRule type="containsText" dxfId="103" priority="116" stopIfTrue="1" operator="containsText" text="EN TERMINO">
      <formula>NOT(ISERROR(SEARCH("EN TERMINO",AV109)))</formula>
    </cfRule>
    <cfRule type="containsText" priority="117" operator="containsText" text="AMARILLO">
      <formula>NOT(ISERROR(SEARCH("AMARILLO",AV109)))</formula>
    </cfRule>
    <cfRule type="containsText" dxfId="102" priority="118" stopIfTrue="1" operator="containsText" text="ALERTA">
      <formula>NOT(ISERROR(SEARCH("ALERTA",AV109)))</formula>
    </cfRule>
    <cfRule type="containsText" dxfId="101" priority="119" stopIfTrue="1" operator="containsText" text="OK">
      <formula>NOT(ISERROR(SEARCH("OK",AV109)))</formula>
    </cfRule>
  </conditionalFormatting>
  <conditionalFormatting sqref="AY109">
    <cfRule type="containsText" dxfId="100" priority="115" stopIfTrue="1" operator="containsText" text="CUMPLIDA">
      <formula>NOT(ISERROR(SEARCH("CUMPLIDA",AY109)))</formula>
    </cfRule>
  </conditionalFormatting>
  <conditionalFormatting sqref="AY109">
    <cfRule type="containsText" dxfId="99" priority="114" stopIfTrue="1" operator="containsText" text="INCUMPLIDA">
      <formula>NOT(ISERROR(SEARCH("INCUMPLIDA",AY109)))</formula>
    </cfRule>
  </conditionalFormatting>
  <conditionalFormatting sqref="AY109">
    <cfRule type="containsText" dxfId="98" priority="113" stopIfTrue="1" operator="containsText" text="PENDIENTE">
      <formula>NOT(ISERROR(SEARCH("PENDIENTE",AY109)))</formula>
    </cfRule>
  </conditionalFormatting>
  <conditionalFormatting sqref="AV109">
    <cfRule type="dataBar" priority="120">
      <dataBar>
        <cfvo type="min"/>
        <cfvo type="max"/>
        <color rgb="FF638EC6"/>
      </dataBar>
    </cfRule>
  </conditionalFormatting>
  <conditionalFormatting sqref="AV111:AV116">
    <cfRule type="containsText" dxfId="97" priority="109" stopIfTrue="1" operator="containsText" text="EN TERMINO">
      <formula>NOT(ISERROR(SEARCH("EN TERMINO",AV111)))</formula>
    </cfRule>
    <cfRule type="containsText" priority="110" operator="containsText" text="AMARILLO">
      <formula>NOT(ISERROR(SEARCH("AMARILLO",AV111)))</formula>
    </cfRule>
    <cfRule type="containsText" dxfId="96" priority="111" stopIfTrue="1" operator="containsText" text="ALERTA">
      <formula>NOT(ISERROR(SEARCH("ALERTA",AV111)))</formula>
    </cfRule>
    <cfRule type="containsText" dxfId="95" priority="112" stopIfTrue="1" operator="containsText" text="OK">
      <formula>NOT(ISERROR(SEARCH("OK",AV111)))</formula>
    </cfRule>
  </conditionalFormatting>
  <conditionalFormatting sqref="AY111:AY116">
    <cfRule type="containsText" dxfId="94" priority="108" stopIfTrue="1" operator="containsText" text="CUMPLIDA">
      <formula>NOT(ISERROR(SEARCH("CUMPLIDA",AY111)))</formula>
    </cfRule>
  </conditionalFormatting>
  <conditionalFormatting sqref="AY111:AY116">
    <cfRule type="containsText" dxfId="93" priority="107" stopIfTrue="1" operator="containsText" text="INCUMPLIDA">
      <formula>NOT(ISERROR(SEARCH("INCUMPLIDA",AY111)))</formula>
    </cfRule>
  </conditionalFormatting>
  <conditionalFormatting sqref="AY111:AY116">
    <cfRule type="containsText" dxfId="92" priority="106" stopIfTrue="1" operator="containsText" text="PENDIENTE">
      <formula>NOT(ISERROR(SEARCH("PENDIENTE",AY111)))</formula>
    </cfRule>
  </conditionalFormatting>
  <conditionalFormatting sqref="AY142:AY149">
    <cfRule type="containsText" dxfId="91" priority="105" stopIfTrue="1" operator="containsText" text="CUMPLIDA">
      <formula>NOT(ISERROR(SEARCH("CUMPLIDA",AY142)))</formula>
    </cfRule>
  </conditionalFormatting>
  <conditionalFormatting sqref="AY142:AY149">
    <cfRule type="containsText" dxfId="90" priority="104" stopIfTrue="1" operator="containsText" text="INCUMPLIDA">
      <formula>NOT(ISERROR(SEARCH("INCUMPLIDA",AY142)))</formula>
    </cfRule>
  </conditionalFormatting>
  <conditionalFormatting sqref="AY142:AY149">
    <cfRule type="containsText" dxfId="89" priority="103" stopIfTrue="1" operator="containsText" text="CUMPLIDA">
      <formula>NOT(ISERROR(SEARCH("CUMPLIDA",AY142)))</formula>
    </cfRule>
  </conditionalFormatting>
  <conditionalFormatting sqref="AY142:AY149">
    <cfRule type="containsText" dxfId="88" priority="102" stopIfTrue="1" operator="containsText" text="INCUMPLIDA">
      <formula>NOT(ISERROR(SEARCH("INCUMPLIDA",AY142)))</formula>
    </cfRule>
  </conditionalFormatting>
  <conditionalFormatting sqref="AY142:AY149">
    <cfRule type="containsText" dxfId="87" priority="101" stopIfTrue="1" operator="containsText" text="PENDIENTE">
      <formula>NOT(ISERROR(SEARCH("PENDIENTE",AY142)))</formula>
    </cfRule>
  </conditionalFormatting>
  <conditionalFormatting sqref="AW143">
    <cfRule type="containsText" dxfId="86" priority="97" stopIfTrue="1" operator="containsText" text="EN TERMINO">
      <formula>NOT(ISERROR(SEARCH("EN TERMINO",AW143)))</formula>
    </cfRule>
    <cfRule type="containsText" priority="98" operator="containsText" text="AMARILLO">
      <formula>NOT(ISERROR(SEARCH("AMARILLO",AW143)))</formula>
    </cfRule>
    <cfRule type="containsText" dxfId="85" priority="99" stopIfTrue="1" operator="containsText" text="ALERTA">
      <formula>NOT(ISERROR(SEARCH("ALERTA",AW143)))</formula>
    </cfRule>
    <cfRule type="containsText" dxfId="84" priority="100" stopIfTrue="1" operator="containsText" text="OK">
      <formula>NOT(ISERROR(SEARCH("OK",AW143)))</formula>
    </cfRule>
  </conditionalFormatting>
  <conditionalFormatting sqref="AW144">
    <cfRule type="containsText" dxfId="83" priority="93" stopIfTrue="1" operator="containsText" text="EN TERMINO">
      <formula>NOT(ISERROR(SEARCH("EN TERMINO",AW144)))</formula>
    </cfRule>
    <cfRule type="containsText" priority="94" operator="containsText" text="AMARILLO">
      <formula>NOT(ISERROR(SEARCH("AMARILLO",AW144)))</formula>
    </cfRule>
    <cfRule type="containsText" dxfId="82" priority="95" stopIfTrue="1" operator="containsText" text="ALERTA">
      <formula>NOT(ISERROR(SEARCH("ALERTA",AW144)))</formula>
    </cfRule>
    <cfRule type="containsText" dxfId="81" priority="96" stopIfTrue="1" operator="containsText" text="OK">
      <formula>NOT(ISERROR(SEARCH("OK",AW144)))</formula>
    </cfRule>
  </conditionalFormatting>
  <conditionalFormatting sqref="AW145">
    <cfRule type="containsText" dxfId="80" priority="89" stopIfTrue="1" operator="containsText" text="EN TERMINO">
      <formula>NOT(ISERROR(SEARCH("EN TERMINO",AW145)))</formula>
    </cfRule>
    <cfRule type="containsText" priority="90" operator="containsText" text="AMARILLO">
      <formula>NOT(ISERROR(SEARCH("AMARILLO",AW145)))</formula>
    </cfRule>
    <cfRule type="containsText" dxfId="79" priority="91" stopIfTrue="1" operator="containsText" text="ALERTA">
      <formula>NOT(ISERROR(SEARCH("ALERTA",AW145)))</formula>
    </cfRule>
    <cfRule type="containsText" dxfId="78" priority="92" stopIfTrue="1" operator="containsText" text="OK">
      <formula>NOT(ISERROR(SEARCH("OK",AW145)))</formula>
    </cfRule>
  </conditionalFormatting>
  <conditionalFormatting sqref="AW146">
    <cfRule type="containsText" dxfId="77" priority="85" stopIfTrue="1" operator="containsText" text="EN TERMINO">
      <formula>NOT(ISERROR(SEARCH("EN TERMINO",AW146)))</formula>
    </cfRule>
    <cfRule type="containsText" priority="86" operator="containsText" text="AMARILLO">
      <formula>NOT(ISERROR(SEARCH("AMARILLO",AW146)))</formula>
    </cfRule>
    <cfRule type="containsText" dxfId="76" priority="87" stopIfTrue="1" operator="containsText" text="ALERTA">
      <formula>NOT(ISERROR(SEARCH("ALERTA",AW146)))</formula>
    </cfRule>
    <cfRule type="containsText" dxfId="75" priority="88" stopIfTrue="1" operator="containsText" text="OK">
      <formula>NOT(ISERROR(SEARCH("OK",AW146)))</formula>
    </cfRule>
  </conditionalFormatting>
  <conditionalFormatting sqref="AW142">
    <cfRule type="containsText" dxfId="74" priority="81" stopIfTrue="1" operator="containsText" text="EN TERMINO">
      <formula>NOT(ISERROR(SEARCH("EN TERMINO",AW142)))</formula>
    </cfRule>
    <cfRule type="containsText" priority="82" operator="containsText" text="AMARILLO">
      <formula>NOT(ISERROR(SEARCH("AMARILLO",AW142)))</formula>
    </cfRule>
    <cfRule type="containsText" dxfId="73" priority="83" stopIfTrue="1" operator="containsText" text="ALERTA">
      <formula>NOT(ISERROR(SEARCH("ALERTA",AW142)))</formula>
    </cfRule>
    <cfRule type="containsText" dxfId="72" priority="84" stopIfTrue="1" operator="containsText" text="OK">
      <formula>NOT(ISERROR(SEARCH("OK",AW142)))</formula>
    </cfRule>
  </conditionalFormatting>
  <conditionalFormatting sqref="AV142">
    <cfRule type="containsText" dxfId="71" priority="77" stopIfTrue="1" operator="containsText" text="EN TERMINO">
      <formula>NOT(ISERROR(SEARCH("EN TERMINO",AV142)))</formula>
    </cfRule>
    <cfRule type="containsText" priority="78" operator="containsText" text="AMARILLO">
      <formula>NOT(ISERROR(SEARCH("AMARILLO",AV142)))</formula>
    </cfRule>
    <cfRule type="containsText" dxfId="70" priority="79" stopIfTrue="1" operator="containsText" text="ALERTA">
      <formula>NOT(ISERROR(SEARCH("ALERTA",AV142)))</formula>
    </cfRule>
    <cfRule type="containsText" dxfId="69" priority="80" stopIfTrue="1" operator="containsText" text="OK">
      <formula>NOT(ISERROR(SEARCH("OK",AV142)))</formula>
    </cfRule>
  </conditionalFormatting>
  <conditionalFormatting sqref="AV143:AV149">
    <cfRule type="containsText" dxfId="68" priority="73" stopIfTrue="1" operator="containsText" text="EN TERMINO">
      <formula>NOT(ISERROR(SEARCH("EN TERMINO",AV143)))</formula>
    </cfRule>
    <cfRule type="containsText" priority="74" operator="containsText" text="AMARILLO">
      <formula>NOT(ISERROR(SEARCH("AMARILLO",AV143)))</formula>
    </cfRule>
    <cfRule type="containsText" dxfId="67" priority="75" stopIfTrue="1" operator="containsText" text="ALERTA">
      <formula>NOT(ISERROR(SEARCH("ALERTA",AV143)))</formula>
    </cfRule>
    <cfRule type="containsText" dxfId="66" priority="76" stopIfTrue="1" operator="containsText" text="OK">
      <formula>NOT(ISERROR(SEARCH("OK",AV143)))</formula>
    </cfRule>
  </conditionalFormatting>
  <conditionalFormatting sqref="AW147">
    <cfRule type="containsText" dxfId="65" priority="69" stopIfTrue="1" operator="containsText" text="EN TERMINO">
      <formula>NOT(ISERROR(SEARCH("EN TERMINO",AW147)))</formula>
    </cfRule>
    <cfRule type="containsText" priority="70" operator="containsText" text="AMARILLO">
      <formula>NOT(ISERROR(SEARCH("AMARILLO",AW147)))</formula>
    </cfRule>
    <cfRule type="containsText" dxfId="64" priority="71" stopIfTrue="1" operator="containsText" text="ALERTA">
      <formula>NOT(ISERROR(SEARCH("ALERTA",AW147)))</formula>
    </cfRule>
    <cfRule type="containsText" dxfId="63" priority="72" stopIfTrue="1" operator="containsText" text="OK">
      <formula>NOT(ISERROR(SEARCH("OK",AW147)))</formula>
    </cfRule>
  </conditionalFormatting>
  <conditionalFormatting sqref="AW148">
    <cfRule type="containsText" dxfId="62" priority="65" stopIfTrue="1" operator="containsText" text="EN TERMINO">
      <formula>NOT(ISERROR(SEARCH("EN TERMINO",AW148)))</formula>
    </cfRule>
    <cfRule type="containsText" priority="66" operator="containsText" text="AMARILLO">
      <formula>NOT(ISERROR(SEARCH("AMARILLO",AW148)))</formula>
    </cfRule>
    <cfRule type="containsText" dxfId="61" priority="67" stopIfTrue="1" operator="containsText" text="ALERTA">
      <formula>NOT(ISERROR(SEARCH("ALERTA",AW148)))</formula>
    </cfRule>
    <cfRule type="containsText" dxfId="60" priority="68" stopIfTrue="1" operator="containsText" text="OK">
      <formula>NOT(ISERROR(SEARCH("OK",AW148)))</formula>
    </cfRule>
  </conditionalFormatting>
  <conditionalFormatting sqref="AW149">
    <cfRule type="containsText" dxfId="59" priority="61" stopIfTrue="1" operator="containsText" text="EN TERMINO">
      <formula>NOT(ISERROR(SEARCH("EN TERMINO",AW149)))</formula>
    </cfRule>
    <cfRule type="containsText" priority="62" operator="containsText" text="AMARILLO">
      <formula>NOT(ISERROR(SEARCH("AMARILLO",AW149)))</formula>
    </cfRule>
    <cfRule type="containsText" dxfId="58" priority="63" stopIfTrue="1" operator="containsText" text="ALERTA">
      <formula>NOT(ISERROR(SEARCH("ALERTA",AW149)))</formula>
    </cfRule>
    <cfRule type="containsText" dxfId="57" priority="64" stopIfTrue="1" operator="containsText" text="OK">
      <formula>NOT(ISERROR(SEARCH("OK",AW149)))</formula>
    </cfRule>
  </conditionalFormatting>
  <conditionalFormatting sqref="AV154:AV155">
    <cfRule type="containsText" dxfId="56" priority="57" stopIfTrue="1" operator="containsText" text="EN TERMINO">
      <formula>NOT(ISERROR(SEARCH("EN TERMINO",AV154)))</formula>
    </cfRule>
    <cfRule type="containsText" priority="58" operator="containsText" text="AMARILLO">
      <formula>NOT(ISERROR(SEARCH("AMARILLO",AV154)))</formula>
    </cfRule>
    <cfRule type="containsText" dxfId="55" priority="59" stopIfTrue="1" operator="containsText" text="ALERTA">
      <formula>NOT(ISERROR(SEARCH("ALERTA",AV154)))</formula>
    </cfRule>
    <cfRule type="containsText" dxfId="54" priority="60" stopIfTrue="1" operator="containsText" text="OK">
      <formula>NOT(ISERROR(SEARCH("OK",AV154)))</formula>
    </cfRule>
  </conditionalFormatting>
  <conditionalFormatting sqref="AY154:AY155">
    <cfRule type="containsText" dxfId="53" priority="56" stopIfTrue="1" operator="containsText" text="CUMPLIDA">
      <formula>NOT(ISERROR(SEARCH("CUMPLIDA",AY154)))</formula>
    </cfRule>
  </conditionalFormatting>
  <conditionalFormatting sqref="AY154:AY155">
    <cfRule type="containsText" dxfId="52" priority="55" stopIfTrue="1" operator="containsText" text="INCUMPLIDA">
      <formula>NOT(ISERROR(SEARCH("INCUMPLIDA",AY154)))</formula>
    </cfRule>
  </conditionalFormatting>
  <conditionalFormatting sqref="AY154:AY155">
    <cfRule type="containsText" dxfId="51" priority="54" stopIfTrue="1" operator="containsText" text="CUMPLIDA">
      <formula>NOT(ISERROR(SEARCH("CUMPLIDA",AY154)))</formula>
    </cfRule>
  </conditionalFormatting>
  <conditionalFormatting sqref="AY154:AY155">
    <cfRule type="containsText" dxfId="50" priority="53" stopIfTrue="1" operator="containsText" text="INCUMPLIDA">
      <formula>NOT(ISERROR(SEARCH("INCUMPLIDA",AY154)))</formula>
    </cfRule>
  </conditionalFormatting>
  <conditionalFormatting sqref="AY154:AY155">
    <cfRule type="containsText" dxfId="49" priority="52" stopIfTrue="1" operator="containsText" text="PENDIENTE">
      <formula>NOT(ISERROR(SEARCH("PENDIENTE",AY154)))</formula>
    </cfRule>
  </conditionalFormatting>
  <conditionalFormatting sqref="AQ160:AQ161">
    <cfRule type="containsText" dxfId="48" priority="51" stopIfTrue="1" operator="containsText" text="CUMPLIDA">
      <formula>NOT(ISERROR(SEARCH("CUMPLIDA",AQ160)))</formula>
    </cfRule>
  </conditionalFormatting>
  <conditionalFormatting sqref="AQ160:AQ161">
    <cfRule type="containsText" dxfId="47" priority="50" stopIfTrue="1" operator="containsText" text="INCUMPLIDA">
      <formula>NOT(ISERROR(SEARCH("INCUMPLIDA",AQ160)))</formula>
    </cfRule>
  </conditionalFormatting>
  <conditionalFormatting sqref="AQ160:AQ161">
    <cfRule type="containsText" dxfId="46" priority="49" stopIfTrue="1" operator="containsText" text="PENDIENTE">
      <formula>NOT(ISERROR(SEARCH("PENDIENTE",AQ160)))</formula>
    </cfRule>
  </conditionalFormatting>
  <conditionalFormatting sqref="AV160:AV161">
    <cfRule type="containsText" dxfId="45" priority="45" stopIfTrue="1" operator="containsText" text="EN TERMINO">
      <formula>NOT(ISERROR(SEARCH("EN TERMINO",AV160)))</formula>
    </cfRule>
    <cfRule type="containsText" priority="46" operator="containsText" text="AMARILLO">
      <formula>NOT(ISERROR(SEARCH("AMARILLO",AV160)))</formula>
    </cfRule>
    <cfRule type="containsText" dxfId="44" priority="47" stopIfTrue="1" operator="containsText" text="ALERTA">
      <formula>NOT(ISERROR(SEARCH("ALERTA",AV160)))</formula>
    </cfRule>
    <cfRule type="containsText" dxfId="43" priority="48" stopIfTrue="1" operator="containsText" text="OK">
      <formula>NOT(ISERROR(SEARCH("OK",AV160)))</formula>
    </cfRule>
  </conditionalFormatting>
  <conditionalFormatting sqref="AY160:AY161">
    <cfRule type="containsText" dxfId="42" priority="44" stopIfTrue="1" operator="containsText" text="CUMPLIDA">
      <formula>NOT(ISERROR(SEARCH("CUMPLIDA",AY160)))</formula>
    </cfRule>
  </conditionalFormatting>
  <conditionalFormatting sqref="AY160:AY161">
    <cfRule type="containsText" dxfId="41" priority="43" stopIfTrue="1" operator="containsText" text="INCUMPLIDA">
      <formula>NOT(ISERROR(SEARCH("INCUMPLIDA",AY160)))</formula>
    </cfRule>
  </conditionalFormatting>
  <conditionalFormatting sqref="AY160:AY161">
    <cfRule type="containsText" dxfId="40" priority="42" stopIfTrue="1" operator="containsText" text="PENDIENTE">
      <formula>NOT(ISERROR(SEARCH("PENDIENTE",AY160)))</formula>
    </cfRule>
  </conditionalFormatting>
  <conditionalFormatting sqref="AY160:AY161">
    <cfRule type="containsText" dxfId="39" priority="41" operator="containsText" text="PENDIENTE">
      <formula>NOT(ISERROR(SEARCH("PENDIENTE",AY160)))</formula>
    </cfRule>
  </conditionalFormatting>
  <conditionalFormatting sqref="AQ167">
    <cfRule type="containsText" dxfId="38" priority="40" stopIfTrue="1" operator="containsText" text="CUMPLIDA">
      <formula>NOT(ISERROR(SEARCH("CUMPLIDA",AQ167)))</formula>
    </cfRule>
  </conditionalFormatting>
  <conditionalFormatting sqref="AQ167">
    <cfRule type="containsText" dxfId="37" priority="39" stopIfTrue="1" operator="containsText" text="INCUMPLIDA">
      <formula>NOT(ISERROR(SEARCH("INCUMPLIDA",AQ167)))</formula>
    </cfRule>
  </conditionalFormatting>
  <conditionalFormatting sqref="AQ167">
    <cfRule type="containsText" dxfId="36" priority="38" stopIfTrue="1" operator="containsText" text="PENDIENTE">
      <formula>NOT(ISERROR(SEARCH("PENDIENTE",AQ167)))</formula>
    </cfRule>
  </conditionalFormatting>
  <conditionalFormatting sqref="AV167">
    <cfRule type="containsText" dxfId="35" priority="34" stopIfTrue="1" operator="containsText" text="EN TERMINO">
      <formula>NOT(ISERROR(SEARCH("EN TERMINO",AV167)))</formula>
    </cfRule>
    <cfRule type="containsText" priority="35" operator="containsText" text="AMARILLO">
      <formula>NOT(ISERROR(SEARCH("AMARILLO",AV167)))</formula>
    </cfRule>
    <cfRule type="containsText" dxfId="34" priority="36" stopIfTrue="1" operator="containsText" text="ALERTA">
      <formula>NOT(ISERROR(SEARCH("ALERTA",AV167)))</formula>
    </cfRule>
    <cfRule type="containsText" dxfId="33" priority="37" stopIfTrue="1" operator="containsText" text="OK">
      <formula>NOT(ISERROR(SEARCH("OK",AV167)))</formula>
    </cfRule>
  </conditionalFormatting>
  <conditionalFormatting sqref="AY167">
    <cfRule type="containsText" dxfId="32" priority="33" stopIfTrue="1" operator="containsText" text="CUMPLIDA">
      <formula>NOT(ISERROR(SEARCH("CUMPLIDA",AY167)))</formula>
    </cfRule>
  </conditionalFormatting>
  <conditionalFormatting sqref="AY167">
    <cfRule type="containsText" dxfId="31" priority="32" stopIfTrue="1" operator="containsText" text="INCUMPLIDA">
      <formula>NOT(ISERROR(SEARCH("INCUMPLIDA",AY167)))</formula>
    </cfRule>
  </conditionalFormatting>
  <conditionalFormatting sqref="AY167">
    <cfRule type="containsText" dxfId="30" priority="31" stopIfTrue="1" operator="containsText" text="PENDIENTE">
      <formula>NOT(ISERROR(SEARCH("PENDIENTE",AY167)))</formula>
    </cfRule>
  </conditionalFormatting>
  <conditionalFormatting sqref="AY167">
    <cfRule type="containsText" dxfId="29" priority="30" operator="containsText" text="PENDIENTE">
      <formula>NOT(ISERROR(SEARCH("PENDIENTE",AY167)))</formula>
    </cfRule>
  </conditionalFormatting>
  <conditionalFormatting sqref="AQ170">
    <cfRule type="containsText" dxfId="28" priority="29" stopIfTrue="1" operator="containsText" text="CUMPLIDA">
      <formula>NOT(ISERROR(SEARCH("CUMPLIDA",AQ170)))</formula>
    </cfRule>
  </conditionalFormatting>
  <conditionalFormatting sqref="AQ170">
    <cfRule type="containsText" dxfId="27" priority="28" stopIfTrue="1" operator="containsText" text="INCUMPLIDA">
      <formula>NOT(ISERROR(SEARCH("INCUMPLIDA",AQ170)))</formula>
    </cfRule>
  </conditionalFormatting>
  <conditionalFormatting sqref="AQ170">
    <cfRule type="containsText" dxfId="26" priority="27" stopIfTrue="1" operator="containsText" text="PENDIENTE">
      <formula>NOT(ISERROR(SEARCH("PENDIENTE",AQ170)))</formula>
    </cfRule>
  </conditionalFormatting>
  <conditionalFormatting sqref="AV170">
    <cfRule type="containsText" dxfId="25" priority="23" stopIfTrue="1" operator="containsText" text="EN TERMINO">
      <formula>NOT(ISERROR(SEARCH("EN TERMINO",AV170)))</formula>
    </cfRule>
    <cfRule type="containsText" priority="24" operator="containsText" text="AMARILLO">
      <formula>NOT(ISERROR(SEARCH("AMARILLO",AV170)))</formula>
    </cfRule>
    <cfRule type="containsText" dxfId="24" priority="25" stopIfTrue="1" operator="containsText" text="ALERTA">
      <formula>NOT(ISERROR(SEARCH("ALERTA",AV170)))</formula>
    </cfRule>
    <cfRule type="containsText" dxfId="23" priority="26" stopIfTrue="1" operator="containsText" text="OK">
      <formula>NOT(ISERROR(SEARCH("OK",AV170)))</formula>
    </cfRule>
  </conditionalFormatting>
  <conditionalFormatting sqref="AY170">
    <cfRule type="containsText" dxfId="22" priority="22" stopIfTrue="1" operator="containsText" text="CUMPLIDA">
      <formula>NOT(ISERROR(SEARCH("CUMPLIDA",AY170)))</formula>
    </cfRule>
  </conditionalFormatting>
  <conditionalFormatting sqref="AY170">
    <cfRule type="containsText" dxfId="21" priority="21" stopIfTrue="1" operator="containsText" text="INCUMPLIDA">
      <formula>NOT(ISERROR(SEARCH("INCUMPLIDA",AY170)))</formula>
    </cfRule>
  </conditionalFormatting>
  <conditionalFormatting sqref="AY170">
    <cfRule type="containsText" dxfId="20" priority="20" stopIfTrue="1" operator="containsText" text="PENDIENTE">
      <formula>NOT(ISERROR(SEARCH("PENDIENTE",AY170)))</formula>
    </cfRule>
  </conditionalFormatting>
  <conditionalFormatting sqref="AY170">
    <cfRule type="containsText" dxfId="19" priority="19" operator="containsText" text="PENDIENTE">
      <formula>NOT(ISERROR(SEARCH("PENDIENTE",AY170)))</formula>
    </cfRule>
  </conditionalFormatting>
  <conditionalFormatting sqref="AQ172">
    <cfRule type="containsText" dxfId="18" priority="18" stopIfTrue="1" operator="containsText" text="CUMPLIDA">
      <formula>NOT(ISERROR(SEARCH("CUMPLIDA",AQ172)))</formula>
    </cfRule>
  </conditionalFormatting>
  <conditionalFormatting sqref="AQ172">
    <cfRule type="containsText" dxfId="17" priority="17" stopIfTrue="1" operator="containsText" text="INCUMPLIDA">
      <formula>NOT(ISERROR(SEARCH("INCUMPLIDA",AQ172)))</formula>
    </cfRule>
  </conditionalFormatting>
  <conditionalFormatting sqref="AQ172">
    <cfRule type="containsText" dxfId="16" priority="16" stopIfTrue="1" operator="containsText" text="PENDIENTE">
      <formula>NOT(ISERROR(SEARCH("PENDIENTE",AQ172)))</formula>
    </cfRule>
  </conditionalFormatting>
  <conditionalFormatting sqref="AV172">
    <cfRule type="containsText" dxfId="15" priority="12" stopIfTrue="1" operator="containsText" text="EN TERMINO">
      <formula>NOT(ISERROR(SEARCH("EN TERMINO",AV172)))</formula>
    </cfRule>
    <cfRule type="containsText" priority="13" operator="containsText" text="AMARILLO">
      <formula>NOT(ISERROR(SEARCH("AMARILLO",AV172)))</formula>
    </cfRule>
    <cfRule type="containsText" dxfId="14" priority="14" stopIfTrue="1" operator="containsText" text="ALERTA">
      <formula>NOT(ISERROR(SEARCH("ALERTA",AV172)))</formula>
    </cfRule>
    <cfRule type="containsText" dxfId="13" priority="15" stopIfTrue="1" operator="containsText" text="OK">
      <formula>NOT(ISERROR(SEARCH("OK",AV172)))</formula>
    </cfRule>
  </conditionalFormatting>
  <conditionalFormatting sqref="AQ175:AQ179">
    <cfRule type="containsText" dxfId="12" priority="11" stopIfTrue="1" operator="containsText" text="CUMPLIDA">
      <formula>NOT(ISERROR(SEARCH("CUMPLIDA",AQ175)))</formula>
    </cfRule>
  </conditionalFormatting>
  <conditionalFormatting sqref="AQ175:AQ179">
    <cfRule type="containsText" dxfId="11" priority="10" stopIfTrue="1" operator="containsText" text="INCUMPLIDA">
      <formula>NOT(ISERROR(SEARCH("INCUMPLIDA",AQ175)))</formula>
    </cfRule>
  </conditionalFormatting>
  <conditionalFormatting sqref="AQ175:AQ179">
    <cfRule type="containsText" dxfId="10" priority="9" stopIfTrue="1" operator="containsText" text="PENDIENTE">
      <formula>NOT(ISERROR(SEARCH("PENDIENTE",AQ175)))</formula>
    </cfRule>
  </conditionalFormatting>
  <conditionalFormatting sqref="AV175:AV179">
    <cfRule type="containsText" dxfId="9" priority="5" stopIfTrue="1" operator="containsText" text="EN TERMINO">
      <formula>NOT(ISERROR(SEARCH("EN TERMINO",AV175)))</formula>
    </cfRule>
    <cfRule type="containsText" priority="6" operator="containsText" text="AMARILLO">
      <formula>NOT(ISERROR(SEARCH("AMARILLO",AV175)))</formula>
    </cfRule>
    <cfRule type="containsText" dxfId="8" priority="7" stopIfTrue="1" operator="containsText" text="ALERTA">
      <formula>NOT(ISERROR(SEARCH("ALERTA",AV175)))</formula>
    </cfRule>
    <cfRule type="containsText" dxfId="7" priority="8" stopIfTrue="1" operator="containsText" text="OK">
      <formula>NOT(ISERROR(SEARCH("OK",AV175)))</formula>
    </cfRule>
  </conditionalFormatting>
  <conditionalFormatting sqref="AY175:AY179">
    <cfRule type="containsText" dxfId="6" priority="4" stopIfTrue="1" operator="containsText" text="CUMPLIDA">
      <formula>NOT(ISERROR(SEARCH("CUMPLIDA",AY175)))</formula>
    </cfRule>
  </conditionalFormatting>
  <conditionalFormatting sqref="AY175:AY179">
    <cfRule type="containsText" dxfId="5" priority="3" stopIfTrue="1" operator="containsText" text="INCUMPLIDA">
      <formula>NOT(ISERROR(SEARCH("INCUMPLIDA",AY175)))</formula>
    </cfRule>
  </conditionalFormatting>
  <conditionalFormatting sqref="AY175:AY179">
    <cfRule type="containsText" dxfId="4" priority="2" stopIfTrue="1" operator="containsText" text="PENDIENTE">
      <formula>NOT(ISERROR(SEARCH("PENDIENTE",AY175)))</formula>
    </cfRule>
  </conditionalFormatting>
  <conditionalFormatting sqref="AY175:AY179">
    <cfRule type="containsText" dxfId="3" priority="1" operator="containsText" text="PENDIENTE">
      <formula>NOT(ISERROR(SEARCH("PENDIENTE",AY175)))</formula>
    </cfRule>
  </conditionalFormatting>
  <dataValidations count="4">
    <dataValidation type="list" allowBlank="1" showInputMessage="1" showErrorMessage="1" sqref="H21:H22 H142:H150 P134:P136 H127:H133 H100:H110 P111:P126 H154 H156 H159 H162 H167 H171 H176 H179 H181 P5:P102"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5 N142:N150 N181 N154 N156 N159 N162 N171 N167 N176 N179 N111:N136 N19:N102" xr:uid="{00000000-0002-0000-00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9:I20" xr:uid="{00000000-0002-0000-0000-000005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S19 J19:K19" xr:uid="{00000000-0002-0000-0000-000008000000}">
      <formula1>0</formula1>
      <formula2>390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B4495-ED06-4222-A2E0-3C35BD147A56}">
  <dimension ref="A1:BL23"/>
  <sheetViews>
    <sheetView zoomScale="80" zoomScaleNormal="80" workbookViewId="0">
      <pane xSplit="13" ySplit="4" topLeftCell="Y5" activePane="bottomRight" state="frozen"/>
      <selection pane="topRight" activeCell="N1" sqref="N1"/>
      <selection pane="bottomLeft" activeCell="A5" sqref="A5"/>
      <selection pane="bottomRight" activeCell="AE5" sqref="AE5"/>
    </sheetView>
  </sheetViews>
  <sheetFormatPr baseColWidth="10" defaultRowHeight="12" outlineLevelCol="1" x14ac:dyDescent="0.25"/>
  <cols>
    <col min="1" max="5" width="11.42578125" style="43"/>
    <col min="6" max="6" width="13" style="43" customWidth="1"/>
    <col min="7" max="8" width="11.42578125" style="43"/>
    <col min="9" max="9" width="17.7109375" style="43" customWidth="1"/>
    <col min="10" max="10" width="22.42578125" style="43" customWidth="1"/>
    <col min="11" max="11" width="14.28515625" style="43" customWidth="1"/>
    <col min="12" max="12" width="12.85546875" style="43" customWidth="1"/>
    <col min="13" max="15" width="11.42578125" style="43"/>
    <col min="16" max="16" width="13" style="43" customWidth="1"/>
    <col min="17" max="25" width="11.42578125" style="43"/>
    <col min="26" max="26" width="17.7109375" style="43" customWidth="1"/>
    <col min="27" max="30" width="11.42578125" style="43"/>
    <col min="31" max="31" width="15.7109375" style="43" customWidth="1"/>
    <col min="32" max="33" width="12.85546875" style="43" customWidth="1"/>
    <col min="34" max="34" width="11.42578125" style="43" hidden="1" customWidth="1" outlineLevel="1"/>
    <col min="35" max="35" width="22" style="43" hidden="1" customWidth="1" outlineLevel="1"/>
    <col min="36" max="39" width="11.42578125" style="43" hidden="1" customWidth="1" outlineLevel="1"/>
    <col min="40" max="40" width="18.85546875" style="43" hidden="1" customWidth="1" outlineLevel="1"/>
    <col min="41" max="60" width="11.42578125" style="43" hidden="1" customWidth="1" outlineLevel="1"/>
    <col min="61" max="61" width="13.85546875" style="43" hidden="1" customWidth="1" outlineLevel="1"/>
    <col min="62" max="62" width="11.42578125" style="43" customWidth="1" collapsed="1"/>
    <col min="63" max="16384" width="11.42578125" style="43"/>
  </cols>
  <sheetData>
    <row r="1" spans="1:64" x14ac:dyDescent="0.25">
      <c r="A1" s="526" t="s">
        <v>0</v>
      </c>
      <c r="B1" s="526"/>
      <c r="C1" s="526"/>
      <c r="D1" s="526"/>
      <c r="E1" s="526"/>
      <c r="F1" s="526"/>
      <c r="G1" s="526"/>
      <c r="H1" s="526"/>
      <c r="I1" s="526"/>
      <c r="J1" s="529" t="s">
        <v>1</v>
      </c>
      <c r="K1" s="529"/>
      <c r="L1" s="529"/>
      <c r="M1" s="529"/>
      <c r="N1" s="529"/>
      <c r="O1" s="529"/>
      <c r="P1" s="529"/>
      <c r="Q1" s="529"/>
      <c r="R1" s="529"/>
      <c r="S1" s="529"/>
      <c r="T1" s="529"/>
      <c r="U1" s="529"/>
      <c r="V1" s="529"/>
      <c r="W1" s="529"/>
      <c r="X1" s="475"/>
      <c r="Y1" s="531" t="s">
        <v>79</v>
      </c>
      <c r="Z1" s="531"/>
      <c r="AA1" s="531"/>
      <c r="AB1" s="531"/>
      <c r="AC1" s="531"/>
      <c r="AD1" s="531"/>
      <c r="AE1" s="531"/>
      <c r="AF1" s="531"/>
      <c r="AG1" s="531"/>
      <c r="AH1" s="532" t="s">
        <v>75</v>
      </c>
      <c r="AI1" s="532"/>
      <c r="AJ1" s="532"/>
      <c r="AK1" s="532"/>
      <c r="AL1" s="532"/>
      <c r="AM1" s="532"/>
      <c r="AN1" s="532"/>
      <c r="AO1" s="532"/>
      <c r="AP1" s="532"/>
      <c r="AQ1" s="533" t="s">
        <v>76</v>
      </c>
      <c r="AR1" s="533"/>
      <c r="AS1" s="533"/>
      <c r="AT1" s="533"/>
      <c r="AU1" s="533"/>
      <c r="AV1" s="533"/>
      <c r="AW1" s="533"/>
      <c r="AX1" s="533"/>
      <c r="AY1" s="533"/>
      <c r="AZ1" s="534" t="s">
        <v>78</v>
      </c>
      <c r="BA1" s="534"/>
      <c r="BB1" s="534"/>
      <c r="BC1" s="534"/>
      <c r="BD1" s="534"/>
      <c r="BE1" s="534"/>
      <c r="BF1" s="534"/>
      <c r="BG1" s="534"/>
      <c r="BH1" s="534"/>
      <c r="BI1" s="42" t="s">
        <v>2</v>
      </c>
      <c r="BJ1" s="42"/>
      <c r="BK1" s="42"/>
      <c r="BL1" s="42"/>
    </row>
    <row r="2" spans="1:64" ht="15" customHeight="1" x14ac:dyDescent="0.25">
      <c r="A2" s="525" t="s">
        <v>3</v>
      </c>
      <c r="B2" s="525" t="s">
        <v>4</v>
      </c>
      <c r="C2" s="525" t="s">
        <v>5</v>
      </c>
      <c r="D2" s="525" t="s">
        <v>6</v>
      </c>
      <c r="E2" s="525" t="s">
        <v>7</v>
      </c>
      <c r="F2" s="525" t="s">
        <v>8</v>
      </c>
      <c r="G2" s="525" t="s">
        <v>9</v>
      </c>
      <c r="H2" s="525" t="s">
        <v>10</v>
      </c>
      <c r="I2" s="525" t="s">
        <v>11</v>
      </c>
      <c r="J2" s="527" t="s">
        <v>12</v>
      </c>
      <c r="K2" s="529" t="s">
        <v>13</v>
      </c>
      <c r="L2" s="529"/>
      <c r="M2" s="529"/>
      <c r="N2" s="527" t="s">
        <v>14</v>
      </c>
      <c r="O2" s="527" t="s">
        <v>15</v>
      </c>
      <c r="P2" s="527" t="s">
        <v>16</v>
      </c>
      <c r="Q2" s="527" t="s">
        <v>17</v>
      </c>
      <c r="R2" s="527" t="s">
        <v>18</v>
      </c>
      <c r="S2" s="527" t="s">
        <v>19</v>
      </c>
      <c r="T2" s="527" t="s">
        <v>20</v>
      </c>
      <c r="U2" s="527" t="s">
        <v>21</v>
      </c>
      <c r="V2" s="527" t="s">
        <v>22</v>
      </c>
      <c r="W2" s="527" t="s">
        <v>23</v>
      </c>
      <c r="X2" s="473"/>
      <c r="Y2" s="528" t="s">
        <v>74</v>
      </c>
      <c r="Z2" s="528" t="s">
        <v>24</v>
      </c>
      <c r="AA2" s="528" t="s">
        <v>25</v>
      </c>
      <c r="AB2" s="528" t="s">
        <v>26</v>
      </c>
      <c r="AC2" s="528" t="s">
        <v>70</v>
      </c>
      <c r="AD2" s="528" t="s">
        <v>27</v>
      </c>
      <c r="AE2" s="528" t="s">
        <v>28</v>
      </c>
      <c r="AF2" s="528" t="s">
        <v>29</v>
      </c>
      <c r="AG2" s="474"/>
      <c r="AH2" s="536" t="s">
        <v>30</v>
      </c>
      <c r="AI2" s="536" t="s">
        <v>31</v>
      </c>
      <c r="AJ2" s="536" t="s">
        <v>32</v>
      </c>
      <c r="AK2" s="536" t="s">
        <v>33</v>
      </c>
      <c r="AL2" s="536" t="s">
        <v>71</v>
      </c>
      <c r="AM2" s="536" t="s">
        <v>34</v>
      </c>
      <c r="AN2" s="536" t="s">
        <v>35</v>
      </c>
      <c r="AO2" s="536" t="s">
        <v>36</v>
      </c>
      <c r="AP2" s="477"/>
      <c r="AQ2" s="535" t="s">
        <v>37</v>
      </c>
      <c r="AR2" s="535" t="s">
        <v>38</v>
      </c>
      <c r="AS2" s="535" t="s">
        <v>39</v>
      </c>
      <c r="AT2" s="535" t="s">
        <v>40</v>
      </c>
      <c r="AU2" s="535" t="s">
        <v>72</v>
      </c>
      <c r="AV2" s="535" t="s">
        <v>41</v>
      </c>
      <c r="AW2" s="535" t="s">
        <v>42</v>
      </c>
      <c r="AX2" s="535" t="s">
        <v>43</v>
      </c>
      <c r="AY2" s="476"/>
      <c r="AZ2" s="525" t="s">
        <v>37</v>
      </c>
      <c r="BA2" s="525" t="s">
        <v>38</v>
      </c>
      <c r="BB2" s="525" t="s">
        <v>39</v>
      </c>
      <c r="BC2" s="525" t="s">
        <v>40</v>
      </c>
      <c r="BD2" s="525" t="s">
        <v>73</v>
      </c>
      <c r="BE2" s="525" t="s">
        <v>41</v>
      </c>
      <c r="BF2" s="525" t="s">
        <v>42</v>
      </c>
      <c r="BG2" s="525" t="s">
        <v>43</v>
      </c>
      <c r="BH2" s="525" t="s">
        <v>44</v>
      </c>
      <c r="BI2" s="540" t="s">
        <v>77</v>
      </c>
      <c r="BJ2" s="540" t="s">
        <v>45</v>
      </c>
      <c r="BK2" s="540" t="s">
        <v>46</v>
      </c>
      <c r="BL2" s="539" t="s">
        <v>47</v>
      </c>
    </row>
    <row r="3" spans="1:64" ht="71.25" customHeight="1" x14ac:dyDescent="0.25">
      <c r="A3" s="525"/>
      <c r="B3" s="525"/>
      <c r="C3" s="525"/>
      <c r="D3" s="525"/>
      <c r="E3" s="525"/>
      <c r="F3" s="525"/>
      <c r="G3" s="525"/>
      <c r="H3" s="525"/>
      <c r="I3" s="525"/>
      <c r="J3" s="527"/>
      <c r="K3" s="473" t="s">
        <v>48</v>
      </c>
      <c r="L3" s="473" t="s">
        <v>68</v>
      </c>
      <c r="M3" s="473" t="s">
        <v>69</v>
      </c>
      <c r="N3" s="527"/>
      <c r="O3" s="527"/>
      <c r="P3" s="527"/>
      <c r="Q3" s="527"/>
      <c r="R3" s="527"/>
      <c r="S3" s="527"/>
      <c r="T3" s="527"/>
      <c r="U3" s="527"/>
      <c r="V3" s="527"/>
      <c r="W3" s="527"/>
      <c r="X3" s="473" t="s">
        <v>80</v>
      </c>
      <c r="Y3" s="528"/>
      <c r="Z3" s="528"/>
      <c r="AA3" s="528"/>
      <c r="AB3" s="528"/>
      <c r="AC3" s="528"/>
      <c r="AD3" s="528"/>
      <c r="AE3" s="528"/>
      <c r="AF3" s="528"/>
      <c r="AG3" s="474" t="s">
        <v>44</v>
      </c>
      <c r="AH3" s="536"/>
      <c r="AI3" s="536"/>
      <c r="AJ3" s="536"/>
      <c r="AK3" s="536"/>
      <c r="AL3" s="536"/>
      <c r="AM3" s="536"/>
      <c r="AN3" s="536"/>
      <c r="AO3" s="536"/>
      <c r="AP3" s="477" t="s">
        <v>44</v>
      </c>
      <c r="AQ3" s="535"/>
      <c r="AR3" s="535"/>
      <c r="AS3" s="535"/>
      <c r="AT3" s="535"/>
      <c r="AU3" s="535"/>
      <c r="AV3" s="535"/>
      <c r="AW3" s="535"/>
      <c r="AX3" s="535"/>
      <c r="AY3" s="476" t="s">
        <v>44</v>
      </c>
      <c r="AZ3" s="525"/>
      <c r="BA3" s="525"/>
      <c r="BB3" s="525"/>
      <c r="BC3" s="525"/>
      <c r="BD3" s="525"/>
      <c r="BE3" s="525"/>
      <c r="BF3" s="525"/>
      <c r="BG3" s="525"/>
      <c r="BH3" s="525"/>
      <c r="BI3" s="540"/>
      <c r="BJ3" s="540"/>
      <c r="BK3" s="540"/>
      <c r="BL3" s="539"/>
    </row>
    <row r="4" spans="1:64" ht="84" x14ac:dyDescent="0.25">
      <c r="A4" s="48" t="s">
        <v>49</v>
      </c>
      <c r="B4" s="48" t="s">
        <v>50</v>
      </c>
      <c r="C4" s="48" t="s">
        <v>51</v>
      </c>
      <c r="D4" s="48" t="s">
        <v>52</v>
      </c>
      <c r="E4" s="48" t="s">
        <v>53</v>
      </c>
      <c r="F4" s="48" t="s">
        <v>50</v>
      </c>
      <c r="G4" s="48" t="s">
        <v>54</v>
      </c>
      <c r="H4" s="48" t="s">
        <v>51</v>
      </c>
      <c r="I4" s="48" t="s">
        <v>55</v>
      </c>
      <c r="J4" s="49" t="s">
        <v>56</v>
      </c>
      <c r="K4" s="49" t="s">
        <v>57</v>
      </c>
      <c r="L4" s="49"/>
      <c r="M4" s="49" t="s">
        <v>58</v>
      </c>
      <c r="N4" s="49" t="s">
        <v>51</v>
      </c>
      <c r="O4" s="49" t="s">
        <v>59</v>
      </c>
      <c r="P4" s="49" t="s">
        <v>51</v>
      </c>
      <c r="Q4" s="49" t="s">
        <v>59</v>
      </c>
      <c r="R4" s="49" t="s">
        <v>60</v>
      </c>
      <c r="S4" s="49" t="s">
        <v>61</v>
      </c>
      <c r="T4" s="49" t="s">
        <v>51</v>
      </c>
      <c r="U4" s="49" t="s">
        <v>62</v>
      </c>
      <c r="V4" s="49" t="s">
        <v>50</v>
      </c>
      <c r="W4" s="49" t="s">
        <v>50</v>
      </c>
      <c r="X4" s="49" t="s">
        <v>50</v>
      </c>
      <c r="Y4" s="50" t="s">
        <v>50</v>
      </c>
      <c r="Z4" s="50" t="s">
        <v>63</v>
      </c>
      <c r="AA4" s="50" t="s">
        <v>64</v>
      </c>
      <c r="AB4" s="50" t="s">
        <v>65</v>
      </c>
      <c r="AC4" s="50" t="s">
        <v>65</v>
      </c>
      <c r="AD4" s="50" t="s">
        <v>59</v>
      </c>
      <c r="AE4" s="50" t="s">
        <v>66</v>
      </c>
      <c r="AF4" s="50" t="s">
        <v>51</v>
      </c>
      <c r="AG4" s="50"/>
      <c r="AH4" s="51" t="s">
        <v>50</v>
      </c>
      <c r="AI4" s="51" t="s">
        <v>63</v>
      </c>
      <c r="AJ4" s="51" t="s">
        <v>64</v>
      </c>
      <c r="AK4" s="51" t="s">
        <v>65</v>
      </c>
      <c r="AL4" s="51" t="s">
        <v>65</v>
      </c>
      <c r="AM4" s="51" t="s">
        <v>59</v>
      </c>
      <c r="AN4" s="51" t="s">
        <v>66</v>
      </c>
      <c r="AO4" s="51" t="s">
        <v>51</v>
      </c>
      <c r="AP4" s="51"/>
      <c r="AQ4" s="52" t="s">
        <v>50</v>
      </c>
      <c r="AR4" s="52" t="s">
        <v>63</v>
      </c>
      <c r="AS4" s="52" t="s">
        <v>64</v>
      </c>
      <c r="AT4" s="52" t="s">
        <v>65</v>
      </c>
      <c r="AU4" s="52" t="s">
        <v>65</v>
      </c>
      <c r="AV4" s="52" t="s">
        <v>59</v>
      </c>
      <c r="AW4" s="52" t="s">
        <v>66</v>
      </c>
      <c r="AX4" s="52" t="s">
        <v>51</v>
      </c>
      <c r="AY4" s="52"/>
      <c r="AZ4" s="48" t="s">
        <v>50</v>
      </c>
      <c r="BA4" s="48" t="s">
        <v>63</v>
      </c>
      <c r="BB4" s="48" t="s">
        <v>64</v>
      </c>
      <c r="BC4" s="48" t="s">
        <v>65</v>
      </c>
      <c r="BD4" s="48" t="s">
        <v>65</v>
      </c>
      <c r="BE4" s="48" t="s">
        <v>59</v>
      </c>
      <c r="BF4" s="48" t="s">
        <v>66</v>
      </c>
      <c r="BG4" s="48" t="s">
        <v>51</v>
      </c>
      <c r="BH4" s="48" t="s">
        <v>67</v>
      </c>
      <c r="BI4" s="478" t="s">
        <v>51</v>
      </c>
      <c r="BJ4" s="478" t="s">
        <v>51</v>
      </c>
      <c r="BK4" s="478" t="s">
        <v>51</v>
      </c>
      <c r="BL4" s="539"/>
    </row>
    <row r="5" spans="1:64" ht="35.1" customHeight="1" x14ac:dyDescent="0.2">
      <c r="C5" s="479" t="s">
        <v>81</v>
      </c>
      <c r="E5" s="548" t="s">
        <v>952</v>
      </c>
      <c r="F5" s="549">
        <v>44377</v>
      </c>
      <c r="G5" s="547" t="s">
        <v>954</v>
      </c>
      <c r="H5" s="550" t="s">
        <v>953</v>
      </c>
      <c r="I5" s="552" t="s">
        <v>959</v>
      </c>
      <c r="J5" s="484" t="s">
        <v>962</v>
      </c>
      <c r="K5" s="480" t="s">
        <v>963</v>
      </c>
      <c r="L5" s="480" t="s">
        <v>186</v>
      </c>
      <c r="M5" s="480">
        <v>1</v>
      </c>
      <c r="P5" s="55" t="s">
        <v>1025</v>
      </c>
      <c r="Q5" s="480" t="s">
        <v>1009</v>
      </c>
      <c r="T5" s="62">
        <v>1</v>
      </c>
      <c r="V5" s="485">
        <v>44427</v>
      </c>
      <c r="W5" s="485">
        <v>44530</v>
      </c>
      <c r="Y5" s="576">
        <v>44469</v>
      </c>
      <c r="Z5" s="618" t="s">
        <v>1180</v>
      </c>
      <c r="AA5" s="619">
        <v>0.2</v>
      </c>
      <c r="AB5" s="418">
        <f>(IF(AA5="","",IF(OR($M5=0,$M5="",$Y5=""),"",AA5/$M5)))</f>
        <v>0.2</v>
      </c>
      <c r="AC5" s="620">
        <f t="shared" ref="AC5:AC23" si="0">(IF(OR($T5="",AB5=""),"",IF(OR($T5=0,AB5=0),0,IF((AB5*100%)/$T5&gt;100%,100%,(AB5*100%)/$T5))))</f>
        <v>0.2</v>
      </c>
      <c r="AD5" s="387" t="str">
        <f t="shared" ref="AD5:AD23" si="1">IF(AA5="","",IF(AC5&lt;100%, IF(AC5&lt;25%, "ALERTA","EN TERMINO"), IF(AC5=100%, "OK", "EN TERMINO")))</f>
        <v>ALERTA</v>
      </c>
      <c r="AE5" s="252"/>
      <c r="AF5" s="230"/>
      <c r="AG5" s="249" t="str">
        <f>IF(AC5=100%,IF(AC5&gt;0.01%,"CUMPLIDA","PENDIENTE"),IF(AC5&lt;0%,"INCUMPLIDA","PENDIENTE"))</f>
        <v>PENDIENTE</v>
      </c>
      <c r="BJ5" s="250" t="str">
        <f>IF(AG5="CUMPLIDA","CERRADO","ABIERTO")</f>
        <v>ABIERTO</v>
      </c>
    </row>
    <row r="6" spans="1:64" ht="35.1" customHeight="1" x14ac:dyDescent="0.2">
      <c r="C6" s="479" t="s">
        <v>81</v>
      </c>
      <c r="E6" s="548"/>
      <c r="F6" s="549"/>
      <c r="G6" s="547"/>
      <c r="H6" s="550"/>
      <c r="I6" s="552"/>
      <c r="J6" s="484" t="s">
        <v>964</v>
      </c>
      <c r="K6" s="480" t="s">
        <v>965</v>
      </c>
      <c r="L6" s="480" t="s">
        <v>385</v>
      </c>
      <c r="M6" s="480">
        <v>1</v>
      </c>
      <c r="P6" s="480" t="s">
        <v>1010</v>
      </c>
      <c r="Q6" s="480" t="s">
        <v>1010</v>
      </c>
      <c r="T6" s="62">
        <v>1</v>
      </c>
      <c r="V6" s="485">
        <v>44427</v>
      </c>
      <c r="W6" s="485">
        <v>44530</v>
      </c>
      <c r="Y6" s="576">
        <v>44469</v>
      </c>
      <c r="Z6" s="619"/>
      <c r="AA6" s="619"/>
      <c r="AB6" s="418" t="str">
        <f t="shared" ref="AB6:AB23" si="2">(IF(AA6="","",IF(OR($M6=0,$M6="",$Y6=""),"",AA6/$M6)))</f>
        <v/>
      </c>
      <c r="AC6" s="620" t="str">
        <f t="shared" si="0"/>
        <v/>
      </c>
      <c r="AD6" s="387" t="str">
        <f t="shared" si="1"/>
        <v/>
      </c>
      <c r="AE6" s="252"/>
      <c r="AF6" s="230"/>
      <c r="AG6" s="249" t="str">
        <f t="shared" ref="AG6:AG23" si="3">IF(AC6=100%,IF(AC6&gt;0.01%,"CUMPLIDA","PENDIENTE"),IF(AC6&lt;0%,"INCUMPLIDA","PENDIENTE"))</f>
        <v>PENDIENTE</v>
      </c>
      <c r="BJ6" s="250" t="str">
        <f t="shared" ref="BJ6:BJ23" si="4">IF(AG6="CUMPLIDA","CERRADO","ABIERTO")</f>
        <v>ABIERTO</v>
      </c>
    </row>
    <row r="7" spans="1:64" ht="35.1" customHeight="1" x14ac:dyDescent="0.2">
      <c r="C7" s="479" t="s">
        <v>81</v>
      </c>
      <c r="E7" s="548"/>
      <c r="F7" s="549"/>
      <c r="G7" s="547"/>
      <c r="H7" s="550"/>
      <c r="I7" s="552"/>
      <c r="J7" s="484" t="s">
        <v>966</v>
      </c>
      <c r="K7" s="480" t="s">
        <v>967</v>
      </c>
      <c r="L7" s="480" t="s">
        <v>385</v>
      </c>
      <c r="M7" s="480">
        <v>1</v>
      </c>
      <c r="P7" s="55" t="s">
        <v>159</v>
      </c>
      <c r="Q7" s="480" t="s">
        <v>1011</v>
      </c>
      <c r="T7" s="62">
        <v>1</v>
      </c>
      <c r="V7" s="485">
        <v>44427</v>
      </c>
      <c r="W7" s="485">
        <v>44550</v>
      </c>
      <c r="Y7" s="576">
        <v>44469</v>
      </c>
      <c r="Z7" s="619"/>
      <c r="AA7" s="619"/>
      <c r="AB7" s="418" t="str">
        <f t="shared" si="2"/>
        <v/>
      </c>
      <c r="AC7" s="620" t="str">
        <f t="shared" si="0"/>
        <v/>
      </c>
      <c r="AD7" s="387" t="str">
        <f t="shared" si="1"/>
        <v/>
      </c>
      <c r="AE7" s="252"/>
      <c r="AF7" s="230"/>
      <c r="AG7" s="249" t="str">
        <f t="shared" si="3"/>
        <v>PENDIENTE</v>
      </c>
      <c r="BJ7" s="250" t="str">
        <f t="shared" si="4"/>
        <v>ABIERTO</v>
      </c>
    </row>
    <row r="8" spans="1:64" ht="35.1" customHeight="1" x14ac:dyDescent="0.2">
      <c r="C8" s="479" t="s">
        <v>81</v>
      </c>
      <c r="E8" s="548"/>
      <c r="F8" s="549"/>
      <c r="G8" s="547"/>
      <c r="H8" s="550"/>
      <c r="I8" s="552"/>
      <c r="J8" s="484" t="s">
        <v>968</v>
      </c>
      <c r="K8" s="480" t="s">
        <v>969</v>
      </c>
      <c r="L8" s="480" t="s">
        <v>186</v>
      </c>
      <c r="M8" s="480">
        <v>1</v>
      </c>
      <c r="P8" s="55" t="s">
        <v>1010</v>
      </c>
      <c r="Q8" s="480" t="s">
        <v>1012</v>
      </c>
      <c r="T8" s="62">
        <v>1</v>
      </c>
      <c r="V8" s="485">
        <v>44427</v>
      </c>
      <c r="W8" s="503">
        <v>44454</v>
      </c>
      <c r="Y8" s="576">
        <v>44469</v>
      </c>
      <c r="Z8" s="619"/>
      <c r="AA8" s="619"/>
      <c r="AB8" s="418" t="str">
        <f t="shared" si="2"/>
        <v/>
      </c>
      <c r="AC8" s="620" t="str">
        <f t="shared" si="0"/>
        <v/>
      </c>
      <c r="AD8" s="387" t="str">
        <f t="shared" si="1"/>
        <v/>
      </c>
      <c r="AE8" s="252"/>
      <c r="AF8" s="230"/>
      <c r="AG8" s="249" t="str">
        <f t="shared" si="3"/>
        <v>PENDIENTE</v>
      </c>
      <c r="BJ8" s="250" t="str">
        <f t="shared" si="4"/>
        <v>ABIERTO</v>
      </c>
    </row>
    <row r="9" spans="1:64" ht="35.1" customHeight="1" x14ac:dyDescent="0.2">
      <c r="C9" s="479" t="s">
        <v>81</v>
      </c>
      <c r="E9" s="548"/>
      <c r="F9" s="549"/>
      <c r="G9" s="547"/>
      <c r="H9" s="550"/>
      <c r="I9" s="552"/>
      <c r="J9" s="484"/>
      <c r="K9" s="480" t="s">
        <v>970</v>
      </c>
      <c r="L9" s="480" t="s">
        <v>971</v>
      </c>
      <c r="M9" s="480">
        <v>1</v>
      </c>
      <c r="P9" s="55" t="s">
        <v>1025</v>
      </c>
      <c r="Q9" s="480" t="s">
        <v>1009</v>
      </c>
      <c r="T9" s="62">
        <v>1</v>
      </c>
      <c r="V9" s="485">
        <v>44427</v>
      </c>
      <c r="W9" s="503">
        <v>44454</v>
      </c>
      <c r="Y9" s="576">
        <v>44469</v>
      </c>
      <c r="Z9" s="618" t="s">
        <v>1181</v>
      </c>
      <c r="AA9" s="619">
        <v>0.2</v>
      </c>
      <c r="AB9" s="418">
        <f t="shared" si="2"/>
        <v>0.2</v>
      </c>
      <c r="AC9" s="620">
        <f t="shared" si="0"/>
        <v>0.2</v>
      </c>
      <c r="AD9" s="387" t="str">
        <f t="shared" si="1"/>
        <v>ALERTA</v>
      </c>
      <c r="AE9" s="252"/>
      <c r="AF9" s="230"/>
      <c r="AG9" s="249" t="str">
        <f t="shared" si="3"/>
        <v>PENDIENTE</v>
      </c>
      <c r="BJ9" s="250" t="str">
        <f t="shared" si="4"/>
        <v>ABIERTO</v>
      </c>
    </row>
    <row r="10" spans="1:64" ht="35.1" customHeight="1" x14ac:dyDescent="0.2">
      <c r="C10" s="479" t="s">
        <v>81</v>
      </c>
      <c r="E10" s="548"/>
      <c r="F10" s="549"/>
      <c r="G10" s="547"/>
      <c r="H10" s="550"/>
      <c r="I10" s="552"/>
      <c r="J10" s="484" t="s">
        <v>972</v>
      </c>
      <c r="K10" s="480" t="s">
        <v>973</v>
      </c>
      <c r="L10" s="480" t="s">
        <v>974</v>
      </c>
      <c r="M10" s="480">
        <v>1</v>
      </c>
      <c r="P10" s="55" t="s">
        <v>1026</v>
      </c>
      <c r="Q10" s="480" t="s">
        <v>1013</v>
      </c>
      <c r="T10" s="62">
        <v>1</v>
      </c>
      <c r="V10" s="485">
        <v>44427</v>
      </c>
      <c r="W10" s="485">
        <v>44499</v>
      </c>
      <c r="Y10" s="576">
        <v>44469</v>
      </c>
      <c r="Z10" s="621" t="s">
        <v>1182</v>
      </c>
      <c r="AA10" s="619">
        <v>1</v>
      </c>
      <c r="AB10" s="418">
        <f t="shared" si="2"/>
        <v>1</v>
      </c>
      <c r="AC10" s="620">
        <f t="shared" si="0"/>
        <v>1</v>
      </c>
      <c r="AD10" s="387" t="str">
        <f t="shared" si="1"/>
        <v>OK</v>
      </c>
      <c r="AE10" s="252"/>
      <c r="AF10" s="230"/>
      <c r="AG10" s="249" t="str">
        <f t="shared" si="3"/>
        <v>CUMPLIDA</v>
      </c>
      <c r="BJ10" s="250" t="str">
        <f t="shared" si="4"/>
        <v>CERRADO</v>
      </c>
    </row>
    <row r="11" spans="1:64" ht="35.1" customHeight="1" x14ac:dyDescent="0.2">
      <c r="C11" s="479" t="s">
        <v>81</v>
      </c>
      <c r="E11" s="548"/>
      <c r="F11" s="549"/>
      <c r="G11" s="547"/>
      <c r="H11" s="550"/>
      <c r="I11" s="552"/>
      <c r="J11" s="484" t="s">
        <v>975</v>
      </c>
      <c r="K11" s="480" t="s">
        <v>976</v>
      </c>
      <c r="L11" s="480" t="s">
        <v>977</v>
      </c>
      <c r="M11" s="480">
        <v>2</v>
      </c>
      <c r="P11" s="55" t="s">
        <v>1027</v>
      </c>
      <c r="Q11" s="480" t="s">
        <v>1014</v>
      </c>
      <c r="T11" s="62">
        <v>1</v>
      </c>
      <c r="V11" s="485">
        <v>44427</v>
      </c>
      <c r="W11" s="485">
        <v>44520</v>
      </c>
      <c r="Y11" s="576">
        <v>44469</v>
      </c>
      <c r="Z11" s="619"/>
      <c r="AA11" s="619"/>
      <c r="AB11" s="418" t="str">
        <f t="shared" si="2"/>
        <v/>
      </c>
      <c r="AC11" s="620" t="str">
        <f t="shared" si="0"/>
        <v/>
      </c>
      <c r="AD11" s="387" t="str">
        <f t="shared" si="1"/>
        <v/>
      </c>
      <c r="AE11" s="252"/>
      <c r="AF11" s="230"/>
      <c r="AG11" s="249" t="str">
        <f t="shared" si="3"/>
        <v>PENDIENTE</v>
      </c>
      <c r="BJ11" s="250" t="str">
        <f t="shared" si="4"/>
        <v>ABIERTO</v>
      </c>
    </row>
    <row r="12" spans="1:64" ht="35.1" customHeight="1" x14ac:dyDescent="0.2">
      <c r="C12" s="479" t="s">
        <v>81</v>
      </c>
      <c r="E12" s="548"/>
      <c r="F12" s="549"/>
      <c r="G12" s="547"/>
      <c r="H12" s="550"/>
      <c r="I12" s="552"/>
      <c r="J12" s="484" t="s">
        <v>978</v>
      </c>
      <c r="K12" s="480" t="s">
        <v>979</v>
      </c>
      <c r="L12" s="480" t="s">
        <v>977</v>
      </c>
      <c r="M12" s="480">
        <v>1</v>
      </c>
      <c r="P12" s="480" t="s">
        <v>1015</v>
      </c>
      <c r="Q12" s="480" t="s">
        <v>1015</v>
      </c>
      <c r="T12" s="62">
        <v>1</v>
      </c>
      <c r="V12" s="485">
        <v>44427</v>
      </c>
      <c r="W12" s="485">
        <v>44550</v>
      </c>
      <c r="Y12" s="576">
        <v>44469</v>
      </c>
      <c r="Z12" s="619"/>
      <c r="AA12" s="619"/>
      <c r="AB12" s="418" t="str">
        <f t="shared" si="2"/>
        <v/>
      </c>
      <c r="AC12" s="620" t="str">
        <f t="shared" si="0"/>
        <v/>
      </c>
      <c r="AD12" s="387" t="str">
        <f t="shared" si="1"/>
        <v/>
      </c>
      <c r="AE12" s="252"/>
      <c r="AF12" s="230"/>
      <c r="AG12" s="249" t="str">
        <f t="shared" si="3"/>
        <v>PENDIENTE</v>
      </c>
      <c r="BJ12" s="250" t="str">
        <f t="shared" si="4"/>
        <v>ABIERTO</v>
      </c>
    </row>
    <row r="13" spans="1:64" ht="35.1" customHeight="1" x14ac:dyDescent="0.2">
      <c r="C13" s="479" t="s">
        <v>81</v>
      </c>
      <c r="E13" s="548"/>
      <c r="F13" s="549"/>
      <c r="G13" s="547"/>
      <c r="H13" s="550"/>
      <c r="I13" s="552"/>
      <c r="J13" s="484" t="s">
        <v>980</v>
      </c>
      <c r="K13" s="480" t="s">
        <v>981</v>
      </c>
      <c r="L13" s="480" t="s">
        <v>982</v>
      </c>
      <c r="M13" s="480">
        <v>2</v>
      </c>
      <c r="P13" s="55" t="s">
        <v>159</v>
      </c>
      <c r="Q13" s="480" t="s">
        <v>1016</v>
      </c>
      <c r="T13" s="62">
        <v>1</v>
      </c>
      <c r="V13" s="485">
        <v>44427</v>
      </c>
      <c r="W13" s="485">
        <v>44561</v>
      </c>
      <c r="Y13" s="576">
        <v>44469</v>
      </c>
      <c r="Z13" s="619"/>
      <c r="AA13" s="619"/>
      <c r="AB13" s="418" t="str">
        <f t="shared" si="2"/>
        <v/>
      </c>
      <c r="AC13" s="620" t="str">
        <f t="shared" si="0"/>
        <v/>
      </c>
      <c r="AD13" s="387" t="str">
        <f t="shared" si="1"/>
        <v/>
      </c>
      <c r="AE13" s="252"/>
      <c r="AF13" s="230"/>
      <c r="AG13" s="249" t="str">
        <f t="shared" si="3"/>
        <v>PENDIENTE</v>
      </c>
      <c r="BJ13" s="250" t="str">
        <f t="shared" si="4"/>
        <v>ABIERTO</v>
      </c>
    </row>
    <row r="14" spans="1:64" ht="35.1" customHeight="1" x14ac:dyDescent="0.2">
      <c r="C14" s="479" t="s">
        <v>81</v>
      </c>
      <c r="E14" s="548"/>
      <c r="F14" s="549"/>
      <c r="G14" s="547"/>
      <c r="H14" s="550"/>
      <c r="I14" s="552"/>
      <c r="J14" s="484" t="s">
        <v>983</v>
      </c>
      <c r="K14" s="480" t="s">
        <v>984</v>
      </c>
      <c r="L14" s="480" t="s">
        <v>985</v>
      </c>
      <c r="M14" s="480">
        <v>2</v>
      </c>
      <c r="P14" s="55" t="s">
        <v>1025</v>
      </c>
      <c r="Q14" s="480" t="s">
        <v>1009</v>
      </c>
      <c r="T14" s="62">
        <v>1</v>
      </c>
      <c r="V14" s="485">
        <v>44427</v>
      </c>
      <c r="W14" s="485">
        <v>44561</v>
      </c>
      <c r="Y14" s="576">
        <v>44469</v>
      </c>
      <c r="Z14" s="372" t="s">
        <v>1183</v>
      </c>
      <c r="AA14" s="619">
        <v>1</v>
      </c>
      <c r="AB14" s="418">
        <f t="shared" si="2"/>
        <v>0.5</v>
      </c>
      <c r="AC14" s="620">
        <f t="shared" si="0"/>
        <v>0.5</v>
      </c>
      <c r="AD14" s="387" t="str">
        <f t="shared" si="1"/>
        <v>EN TERMINO</v>
      </c>
      <c r="AE14" s="252"/>
      <c r="AF14" s="230"/>
      <c r="AG14" s="249" t="str">
        <f t="shared" si="3"/>
        <v>PENDIENTE</v>
      </c>
      <c r="BJ14" s="250" t="str">
        <f t="shared" si="4"/>
        <v>ABIERTO</v>
      </c>
    </row>
    <row r="15" spans="1:64" ht="35.1" customHeight="1" x14ac:dyDescent="0.2">
      <c r="C15" s="479" t="s">
        <v>81</v>
      </c>
      <c r="E15" s="548"/>
      <c r="F15" s="549"/>
      <c r="G15" s="547" t="s">
        <v>955</v>
      </c>
      <c r="H15" s="550"/>
      <c r="I15" s="553" t="s">
        <v>960</v>
      </c>
      <c r="J15" s="484" t="s">
        <v>986</v>
      </c>
      <c r="K15" s="480" t="s">
        <v>987</v>
      </c>
      <c r="L15" s="480" t="s">
        <v>988</v>
      </c>
      <c r="M15" s="480">
        <v>2</v>
      </c>
      <c r="P15" s="55" t="s">
        <v>1010</v>
      </c>
      <c r="Q15" s="480" t="s">
        <v>1012</v>
      </c>
      <c r="T15" s="62">
        <v>1</v>
      </c>
      <c r="V15" s="485">
        <v>44427</v>
      </c>
      <c r="W15" s="485">
        <v>44581</v>
      </c>
      <c r="Y15" s="576">
        <v>44469</v>
      </c>
      <c r="Z15" s="619"/>
      <c r="AA15" s="619"/>
      <c r="AB15" s="418" t="str">
        <f t="shared" si="2"/>
        <v/>
      </c>
      <c r="AC15" s="620" t="str">
        <f t="shared" si="0"/>
        <v/>
      </c>
      <c r="AD15" s="387" t="str">
        <f t="shared" si="1"/>
        <v/>
      </c>
      <c r="AE15" s="252"/>
      <c r="AF15" s="230"/>
      <c r="AG15" s="249" t="str">
        <f t="shared" si="3"/>
        <v>PENDIENTE</v>
      </c>
      <c r="BJ15" s="250" t="str">
        <f t="shared" si="4"/>
        <v>ABIERTO</v>
      </c>
    </row>
    <row r="16" spans="1:64" ht="35.1" customHeight="1" x14ac:dyDescent="0.2">
      <c r="C16" s="479" t="s">
        <v>81</v>
      </c>
      <c r="E16" s="548"/>
      <c r="F16" s="549"/>
      <c r="G16" s="547"/>
      <c r="H16" s="550"/>
      <c r="I16" s="553"/>
      <c r="J16" s="486" t="s">
        <v>989</v>
      </c>
      <c r="K16" s="480" t="s">
        <v>990</v>
      </c>
      <c r="L16" s="480" t="s">
        <v>991</v>
      </c>
      <c r="M16" s="480">
        <v>1</v>
      </c>
      <c r="P16" s="55" t="s">
        <v>1028</v>
      </c>
      <c r="Q16" s="480" t="s">
        <v>1017</v>
      </c>
      <c r="T16" s="62">
        <v>1</v>
      </c>
      <c r="V16" s="485">
        <v>44427</v>
      </c>
      <c r="W16" s="503">
        <v>44454</v>
      </c>
      <c r="Y16" s="576">
        <v>44469</v>
      </c>
      <c r="Z16" s="622" t="s">
        <v>1184</v>
      </c>
      <c r="AA16" s="619">
        <v>1</v>
      </c>
      <c r="AB16" s="418">
        <f t="shared" si="2"/>
        <v>1</v>
      </c>
      <c r="AC16" s="620">
        <f t="shared" si="0"/>
        <v>1</v>
      </c>
      <c r="AD16" s="387" t="str">
        <f t="shared" si="1"/>
        <v>OK</v>
      </c>
      <c r="AE16" s="252"/>
      <c r="AF16" s="230"/>
      <c r="AG16" s="249" t="str">
        <f t="shared" si="3"/>
        <v>CUMPLIDA</v>
      </c>
      <c r="BJ16" s="250" t="str">
        <f t="shared" si="4"/>
        <v>CERRADO</v>
      </c>
    </row>
    <row r="17" spans="3:62" ht="35.1" customHeight="1" x14ac:dyDescent="0.2">
      <c r="C17" s="479" t="s">
        <v>81</v>
      </c>
      <c r="E17" s="548"/>
      <c r="F17" s="549"/>
      <c r="G17" s="547"/>
      <c r="H17" s="550"/>
      <c r="I17" s="553"/>
      <c r="J17" s="484" t="s">
        <v>992</v>
      </c>
      <c r="K17" s="480" t="s">
        <v>993</v>
      </c>
      <c r="L17" s="480" t="s">
        <v>988</v>
      </c>
      <c r="M17" s="480">
        <v>3</v>
      </c>
      <c r="P17" s="55" t="s">
        <v>1029</v>
      </c>
      <c r="Q17" s="480" t="s">
        <v>1018</v>
      </c>
      <c r="T17" s="62">
        <v>1</v>
      </c>
      <c r="V17" s="485">
        <v>44427</v>
      </c>
      <c r="W17" s="485">
        <v>44592</v>
      </c>
      <c r="Y17" s="576">
        <v>44469</v>
      </c>
      <c r="Z17" s="372" t="s">
        <v>1185</v>
      </c>
      <c r="AA17" s="619">
        <v>1</v>
      </c>
      <c r="AB17" s="418">
        <f t="shared" si="2"/>
        <v>0.33333333333333331</v>
      </c>
      <c r="AC17" s="620">
        <f t="shared" si="0"/>
        <v>0.33333333333333331</v>
      </c>
      <c r="AD17" s="387" t="str">
        <f t="shared" si="1"/>
        <v>EN TERMINO</v>
      </c>
      <c r="AE17" s="252"/>
      <c r="AF17" s="230"/>
      <c r="AG17" s="249" t="str">
        <f t="shared" si="3"/>
        <v>PENDIENTE</v>
      </c>
      <c r="BJ17" s="250" t="str">
        <f t="shared" si="4"/>
        <v>ABIERTO</v>
      </c>
    </row>
    <row r="18" spans="3:62" ht="35.1" customHeight="1" x14ac:dyDescent="0.2">
      <c r="C18" s="479" t="s">
        <v>81</v>
      </c>
      <c r="E18" s="548"/>
      <c r="F18" s="549"/>
      <c r="G18" s="487" t="s">
        <v>956</v>
      </c>
      <c r="H18" s="550"/>
      <c r="I18" s="487" t="s">
        <v>961</v>
      </c>
      <c r="J18" s="484"/>
      <c r="K18" s="480" t="s">
        <v>994</v>
      </c>
      <c r="L18" s="488" t="s">
        <v>995</v>
      </c>
      <c r="M18" s="480" t="s">
        <v>996</v>
      </c>
      <c r="P18" s="55" t="s">
        <v>1028</v>
      </c>
      <c r="Q18" s="488" t="s">
        <v>1019</v>
      </c>
      <c r="T18" s="62">
        <v>1</v>
      </c>
      <c r="V18" s="485">
        <v>44427</v>
      </c>
      <c r="W18" s="485">
        <v>44592</v>
      </c>
      <c r="Y18" s="576">
        <v>44469</v>
      </c>
      <c r="Z18" s="622" t="s">
        <v>1186</v>
      </c>
      <c r="AA18" s="619"/>
      <c r="AB18" s="418" t="str">
        <f t="shared" si="2"/>
        <v/>
      </c>
      <c r="AC18" s="620" t="str">
        <f t="shared" si="0"/>
        <v/>
      </c>
      <c r="AD18" s="387" t="str">
        <f t="shared" si="1"/>
        <v/>
      </c>
      <c r="AE18" s="252"/>
      <c r="AF18" s="230"/>
      <c r="AG18" s="249" t="str">
        <f t="shared" si="3"/>
        <v>PENDIENTE</v>
      </c>
      <c r="BJ18" s="250" t="str">
        <f t="shared" si="4"/>
        <v>ABIERTO</v>
      </c>
    </row>
    <row r="19" spans="3:62" ht="35.1" customHeight="1" x14ac:dyDescent="0.2">
      <c r="C19" s="479" t="s">
        <v>81</v>
      </c>
      <c r="E19" s="548"/>
      <c r="F19" s="549"/>
      <c r="G19" s="551" t="s">
        <v>957</v>
      </c>
      <c r="H19" s="550"/>
      <c r="I19" s="547" t="s">
        <v>1008</v>
      </c>
      <c r="J19" s="484" t="s">
        <v>997</v>
      </c>
      <c r="K19" s="488" t="s">
        <v>998</v>
      </c>
      <c r="L19" s="488" t="s">
        <v>402</v>
      </c>
      <c r="M19" s="480">
        <v>1</v>
      </c>
      <c r="P19" s="55" t="s">
        <v>1030</v>
      </c>
      <c r="Q19" s="488" t="s">
        <v>1020</v>
      </c>
      <c r="T19" s="62">
        <v>1</v>
      </c>
      <c r="V19" s="485">
        <v>44427</v>
      </c>
      <c r="W19" s="485">
        <v>44560</v>
      </c>
      <c r="Y19" s="576">
        <v>44469</v>
      </c>
      <c r="Z19" s="619"/>
      <c r="AA19" s="619"/>
      <c r="AB19" s="418" t="str">
        <f t="shared" si="2"/>
        <v/>
      </c>
      <c r="AC19" s="620" t="str">
        <f t="shared" si="0"/>
        <v/>
      </c>
      <c r="AD19" s="387" t="str">
        <f t="shared" si="1"/>
        <v/>
      </c>
      <c r="AE19" s="252"/>
      <c r="AF19" s="230"/>
      <c r="AG19" s="249" t="str">
        <f t="shared" si="3"/>
        <v>PENDIENTE</v>
      </c>
      <c r="BJ19" s="250" t="str">
        <f t="shared" si="4"/>
        <v>ABIERTO</v>
      </c>
    </row>
    <row r="20" spans="3:62" ht="35.1" customHeight="1" x14ac:dyDescent="0.2">
      <c r="C20" s="479" t="s">
        <v>81</v>
      </c>
      <c r="E20" s="548"/>
      <c r="F20" s="549"/>
      <c r="G20" s="551"/>
      <c r="H20" s="550"/>
      <c r="I20" s="547"/>
      <c r="J20" s="484" t="s">
        <v>997</v>
      </c>
      <c r="K20" s="488" t="s">
        <v>999</v>
      </c>
      <c r="L20" s="488" t="s">
        <v>402</v>
      </c>
      <c r="M20" s="480">
        <v>1</v>
      </c>
      <c r="P20" s="55" t="s">
        <v>1031</v>
      </c>
      <c r="Q20" s="488" t="s">
        <v>1021</v>
      </c>
      <c r="T20" s="62">
        <v>1</v>
      </c>
      <c r="V20" s="485">
        <v>44427</v>
      </c>
      <c r="W20" s="485">
        <v>44500</v>
      </c>
      <c r="Y20" s="576">
        <v>44469</v>
      </c>
      <c r="Z20" s="619"/>
      <c r="AA20" s="619"/>
      <c r="AB20" s="418" t="str">
        <f t="shared" si="2"/>
        <v/>
      </c>
      <c r="AC20" s="620" t="str">
        <f t="shared" si="0"/>
        <v/>
      </c>
      <c r="AD20" s="387" t="str">
        <f t="shared" si="1"/>
        <v/>
      </c>
      <c r="AE20" s="252"/>
      <c r="AF20" s="230"/>
      <c r="AG20" s="249" t="str">
        <f t="shared" si="3"/>
        <v>PENDIENTE</v>
      </c>
      <c r="BJ20" s="250" t="str">
        <f t="shared" si="4"/>
        <v>ABIERTO</v>
      </c>
    </row>
    <row r="21" spans="3:62" ht="35.1" customHeight="1" x14ac:dyDescent="0.2">
      <c r="C21" s="479" t="s">
        <v>81</v>
      </c>
      <c r="E21" s="548"/>
      <c r="F21" s="549"/>
      <c r="G21" s="551" t="s">
        <v>958</v>
      </c>
      <c r="H21" s="550"/>
      <c r="I21" s="554" t="s">
        <v>1007</v>
      </c>
      <c r="J21" s="484" t="s">
        <v>1000</v>
      </c>
      <c r="K21" s="488" t="s">
        <v>1001</v>
      </c>
      <c r="L21" s="488" t="s">
        <v>1002</v>
      </c>
      <c r="M21" s="480">
        <v>2</v>
      </c>
      <c r="P21" s="55" t="s">
        <v>1028</v>
      </c>
      <c r="Q21" s="488" t="s">
        <v>1022</v>
      </c>
      <c r="T21" s="62">
        <v>1</v>
      </c>
      <c r="V21" s="485">
        <v>44427</v>
      </c>
      <c r="W21" s="485">
        <v>44561</v>
      </c>
      <c r="Y21" s="576">
        <v>44469</v>
      </c>
      <c r="Z21" s="619"/>
      <c r="AA21" s="619"/>
      <c r="AB21" s="418" t="str">
        <f t="shared" si="2"/>
        <v/>
      </c>
      <c r="AC21" s="620" t="str">
        <f t="shared" si="0"/>
        <v/>
      </c>
      <c r="AD21" s="387" t="str">
        <f t="shared" si="1"/>
        <v/>
      </c>
      <c r="AE21" s="252"/>
      <c r="AF21" s="230"/>
      <c r="AG21" s="249" t="str">
        <f t="shared" si="3"/>
        <v>PENDIENTE</v>
      </c>
      <c r="BJ21" s="250" t="str">
        <f t="shared" si="4"/>
        <v>ABIERTO</v>
      </c>
    </row>
    <row r="22" spans="3:62" ht="35.1" customHeight="1" x14ac:dyDescent="0.2">
      <c r="C22" s="479" t="s">
        <v>81</v>
      </c>
      <c r="E22" s="548"/>
      <c r="F22" s="549"/>
      <c r="G22" s="551"/>
      <c r="H22" s="550"/>
      <c r="I22" s="554"/>
      <c r="J22" s="547" t="s">
        <v>1003</v>
      </c>
      <c r="K22" s="488" t="s">
        <v>1004</v>
      </c>
      <c r="L22" s="488" t="s">
        <v>385</v>
      </c>
      <c r="M22" s="480">
        <v>1</v>
      </c>
      <c r="P22" s="55" t="s">
        <v>1025</v>
      </c>
      <c r="Q22" s="488" t="s">
        <v>1023</v>
      </c>
      <c r="T22" s="62">
        <v>1</v>
      </c>
      <c r="V22" s="485">
        <v>44427</v>
      </c>
      <c r="W22" s="503">
        <v>44469</v>
      </c>
      <c r="Y22" s="576">
        <v>44469</v>
      </c>
      <c r="Z22" s="618" t="s">
        <v>1187</v>
      </c>
      <c r="AA22" s="619">
        <v>1</v>
      </c>
      <c r="AB22" s="418">
        <f t="shared" si="2"/>
        <v>1</v>
      </c>
      <c r="AC22" s="620">
        <f t="shared" si="0"/>
        <v>1</v>
      </c>
      <c r="AD22" s="387" t="str">
        <f t="shared" si="1"/>
        <v>OK</v>
      </c>
      <c r="AE22" s="252"/>
      <c r="AF22" s="230"/>
      <c r="AG22" s="249" t="str">
        <f t="shared" si="3"/>
        <v>CUMPLIDA</v>
      </c>
      <c r="BJ22" s="250" t="str">
        <f t="shared" si="4"/>
        <v>CERRADO</v>
      </c>
    </row>
    <row r="23" spans="3:62" ht="35.1" customHeight="1" x14ac:dyDescent="0.2">
      <c r="C23" s="479" t="s">
        <v>81</v>
      </c>
      <c r="E23" s="548"/>
      <c r="F23" s="549"/>
      <c r="G23" s="551"/>
      <c r="H23" s="550"/>
      <c r="I23" s="554"/>
      <c r="J23" s="547"/>
      <c r="K23" s="488" t="s">
        <v>1005</v>
      </c>
      <c r="L23" s="488" t="s">
        <v>1006</v>
      </c>
      <c r="M23" s="480">
        <v>1</v>
      </c>
      <c r="P23" s="55" t="s">
        <v>1028</v>
      </c>
      <c r="Q23" s="488" t="s">
        <v>1024</v>
      </c>
      <c r="T23" s="62">
        <v>1</v>
      </c>
      <c r="V23" s="485">
        <v>44427</v>
      </c>
      <c r="W23" s="485">
        <v>44561</v>
      </c>
      <c r="Y23" s="576">
        <v>44469</v>
      </c>
      <c r="Z23" s="372" t="s">
        <v>1188</v>
      </c>
      <c r="AA23" s="619">
        <v>0.1</v>
      </c>
      <c r="AB23" s="418">
        <f t="shared" si="2"/>
        <v>0.1</v>
      </c>
      <c r="AC23" s="620">
        <f t="shared" si="0"/>
        <v>0.1</v>
      </c>
      <c r="AD23" s="387" t="str">
        <f t="shared" si="1"/>
        <v>ALERTA</v>
      </c>
      <c r="AE23" s="252"/>
      <c r="AF23" s="230"/>
      <c r="AG23" s="249" t="str">
        <f t="shared" si="3"/>
        <v>PENDIENTE</v>
      </c>
      <c r="BJ23" s="250" t="str">
        <f t="shared" si="4"/>
        <v>ABIERTO</v>
      </c>
    </row>
  </sheetData>
  <autoFilter ref="A3:BL3" xr:uid="{00000000-0009-0000-0000-000000000000}"/>
  <mergeCells count="76">
    <mergeCell ref="AZ1:BH1"/>
    <mergeCell ref="A1:I1"/>
    <mergeCell ref="J1:W1"/>
    <mergeCell ref="Y1:AG1"/>
    <mergeCell ref="AH1:AP1"/>
    <mergeCell ref="AQ1:AY1"/>
    <mergeCell ref="N2:N3"/>
    <mergeCell ref="A2:A3"/>
    <mergeCell ref="B2:B3"/>
    <mergeCell ref="C2:C3"/>
    <mergeCell ref="D2:D3"/>
    <mergeCell ref="E2:E3"/>
    <mergeCell ref="F2:F3"/>
    <mergeCell ref="G2:G3"/>
    <mergeCell ref="H2:H3"/>
    <mergeCell ref="I2:I3"/>
    <mergeCell ref="J2:J3"/>
    <mergeCell ref="K2:M2"/>
    <mergeCell ref="AA2:AA3"/>
    <mergeCell ref="O2:O3"/>
    <mergeCell ref="P2:P3"/>
    <mergeCell ref="Q2:Q3"/>
    <mergeCell ref="R2:R3"/>
    <mergeCell ref="S2:S3"/>
    <mergeCell ref="T2:T3"/>
    <mergeCell ref="U2:U3"/>
    <mergeCell ref="V2:V3"/>
    <mergeCell ref="W2:W3"/>
    <mergeCell ref="Y2:Y3"/>
    <mergeCell ref="Z2:Z3"/>
    <mergeCell ref="AN2:AN3"/>
    <mergeCell ref="AB2:AB3"/>
    <mergeCell ref="AC2:AC3"/>
    <mergeCell ref="AD2:AD3"/>
    <mergeCell ref="AE2:AE3"/>
    <mergeCell ref="AF2:AF3"/>
    <mergeCell ref="AH2:AH3"/>
    <mergeCell ref="AI2:AI3"/>
    <mergeCell ref="AJ2:AJ3"/>
    <mergeCell ref="AK2:AK3"/>
    <mergeCell ref="AL2:AL3"/>
    <mergeCell ref="AM2:AM3"/>
    <mergeCell ref="BB2:BB3"/>
    <mergeCell ref="AO2:AO3"/>
    <mergeCell ref="AQ2:AQ3"/>
    <mergeCell ref="AR2:AR3"/>
    <mergeCell ref="AS2:AS3"/>
    <mergeCell ref="AT2:AT3"/>
    <mergeCell ref="AU2:AU3"/>
    <mergeCell ref="AV2:AV3"/>
    <mergeCell ref="AW2:AW3"/>
    <mergeCell ref="AX2:AX3"/>
    <mergeCell ref="AZ2:AZ3"/>
    <mergeCell ref="BA2:BA3"/>
    <mergeCell ref="BI2:BI3"/>
    <mergeCell ref="BJ2:BJ3"/>
    <mergeCell ref="BK2:BK3"/>
    <mergeCell ref="BL2:BL4"/>
    <mergeCell ref="BC2:BC3"/>
    <mergeCell ref="BD2:BD3"/>
    <mergeCell ref="BE2:BE3"/>
    <mergeCell ref="BF2:BF3"/>
    <mergeCell ref="BG2:BG3"/>
    <mergeCell ref="BH2:BH3"/>
    <mergeCell ref="J22:J23"/>
    <mergeCell ref="E5:E23"/>
    <mergeCell ref="F5:F23"/>
    <mergeCell ref="H5:H23"/>
    <mergeCell ref="G5:G14"/>
    <mergeCell ref="G15:G17"/>
    <mergeCell ref="G19:G20"/>
    <mergeCell ref="G21:G23"/>
    <mergeCell ref="I5:I14"/>
    <mergeCell ref="I15:I17"/>
    <mergeCell ref="I19:I20"/>
    <mergeCell ref="I21:I23"/>
  </mergeCells>
  <conditionalFormatting sqref="AG5:AG23">
    <cfRule type="containsText" dxfId="269" priority="11" stopIfTrue="1" operator="containsText" text="CUMPLIDA">
      <formula>NOT(ISERROR(SEARCH("CUMPLIDA",AG5)))</formula>
    </cfRule>
  </conditionalFormatting>
  <conditionalFormatting sqref="AG5:AG23">
    <cfRule type="containsText" dxfId="268" priority="10" stopIfTrue="1" operator="containsText" text="INCUMPLIDA">
      <formula>NOT(ISERROR(SEARCH("INCUMPLIDA",AG5)))</formula>
    </cfRule>
  </conditionalFormatting>
  <conditionalFormatting sqref="AG5:AG23">
    <cfRule type="containsText" dxfId="267" priority="9" stopIfTrue="1" operator="containsText" text="PENDIENTE">
      <formula>NOT(ISERROR(SEARCH("PENDIENTE",AG5)))</formula>
    </cfRule>
  </conditionalFormatting>
  <conditionalFormatting sqref="AG5:AG23">
    <cfRule type="containsText" dxfId="266" priority="8" operator="containsText" text="PENDIENTE">
      <formula>NOT(ISERROR(SEARCH("PENDIENTE",AG5)))</formula>
    </cfRule>
  </conditionalFormatting>
  <conditionalFormatting sqref="BJ5:BJ23">
    <cfRule type="containsText" dxfId="265" priority="5" operator="containsText" text="cerrada">
      <formula>NOT(ISERROR(SEARCH("cerrada",BJ5)))</formula>
    </cfRule>
    <cfRule type="containsText" dxfId="264" priority="6" operator="containsText" text="cerrado">
      <formula>NOT(ISERROR(SEARCH("cerrado",BJ5)))</formula>
    </cfRule>
    <cfRule type="containsText" dxfId="263" priority="7" operator="containsText" text="Abierto">
      <formula>NOT(ISERROR(SEARCH("Abierto",BJ5)))</formula>
    </cfRule>
  </conditionalFormatting>
  <conditionalFormatting sqref="AD5:AD23">
    <cfRule type="containsText" dxfId="2" priority="1" stopIfTrue="1" operator="containsText" text="EN TERMINO">
      <formula>NOT(ISERROR(SEARCH("EN TERMINO",AD5)))</formula>
    </cfRule>
    <cfRule type="containsText" priority="2" operator="containsText" text="AMARILLO">
      <formula>NOT(ISERROR(SEARCH("AMARILLO",AD5)))</formula>
    </cfRule>
    <cfRule type="containsText" dxfId="1" priority="3" stopIfTrue="1" operator="containsText" text="ALERTA">
      <formula>NOT(ISERROR(SEARCH("ALERTA",AD5)))</formula>
    </cfRule>
    <cfRule type="containsText" dxfId="0" priority="4" stopIfTrue="1" operator="containsText" text="OK">
      <formula>NOT(ISERROR(SEARCH("OK",AD5)))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36"/>
  <sheetViews>
    <sheetView zoomScale="90" zoomScaleNormal="90" workbookViewId="0">
      <pane ySplit="6" topLeftCell="A7" activePane="bottomLeft" state="frozen"/>
      <selection pane="bottomLeft" activeCell="C14" sqref="C14"/>
    </sheetView>
  </sheetViews>
  <sheetFormatPr baseColWidth="10" defaultRowHeight="12" x14ac:dyDescent="0.2"/>
  <cols>
    <col min="1" max="1" width="3.85546875" style="311" customWidth="1"/>
    <col min="2" max="2" width="17.28515625" style="311" customWidth="1"/>
    <col min="3" max="3" width="52.7109375" style="311" customWidth="1"/>
    <col min="4" max="4" width="12.85546875" style="311" hidden="1" customWidth="1"/>
    <col min="5" max="6" width="10.85546875" style="311" customWidth="1"/>
    <col min="7" max="7" width="11.7109375" style="311" customWidth="1"/>
    <col min="8" max="8" width="12.85546875" style="311" customWidth="1"/>
    <col min="9" max="9" width="10.85546875" style="311" customWidth="1"/>
    <col min="10" max="10" width="14.140625" style="311" customWidth="1"/>
    <col min="11" max="11" width="14.7109375" style="311" customWidth="1"/>
    <col min="12" max="13" width="10.5703125" style="311" customWidth="1"/>
    <col min="14" max="14" width="11.5703125" style="311" customWidth="1"/>
    <col min="15" max="16" width="11.42578125" style="311"/>
    <col min="17" max="17" width="18.140625" style="311" customWidth="1"/>
    <col min="18" max="18" width="43.5703125" style="311" customWidth="1"/>
    <col min="19" max="20" width="11.42578125" style="311"/>
    <col min="21" max="21" width="12.28515625" style="311" customWidth="1"/>
    <col min="22" max="22" width="13.42578125" style="311" customWidth="1"/>
    <col min="23" max="16384" width="11.42578125" style="311"/>
  </cols>
  <sheetData>
    <row r="1" spans="2:19" ht="14.25" customHeight="1" x14ac:dyDescent="0.2"/>
    <row r="3" spans="2:19" x14ac:dyDescent="0.2">
      <c r="B3" s="302"/>
      <c r="C3" s="302"/>
      <c r="D3" s="303"/>
      <c r="E3" s="303"/>
      <c r="F3" s="555" t="s">
        <v>419</v>
      </c>
      <c r="G3" s="555"/>
      <c r="H3" s="555"/>
      <c r="I3" s="555"/>
      <c r="J3" s="555"/>
      <c r="K3" s="555"/>
      <c r="L3" s="555"/>
      <c r="M3" s="555"/>
      <c r="N3" s="555"/>
      <c r="O3" s="555"/>
    </row>
    <row r="4" spans="2:19" x14ac:dyDescent="0.2">
      <c r="B4" s="302"/>
      <c r="C4" s="302"/>
      <c r="D4" s="303"/>
      <c r="E4" s="303"/>
      <c r="F4" s="556" t="s">
        <v>604</v>
      </c>
      <c r="G4" s="556"/>
      <c r="H4" s="556"/>
      <c r="I4" s="556"/>
      <c r="J4" s="557" t="s">
        <v>604</v>
      </c>
      <c r="K4" s="557"/>
      <c r="L4" s="557"/>
      <c r="M4" s="557"/>
      <c r="N4" s="557"/>
      <c r="O4" s="557"/>
    </row>
    <row r="5" spans="2:19" ht="40.5" customHeight="1" x14ac:dyDescent="0.2">
      <c r="B5" s="563" t="s">
        <v>420</v>
      </c>
      <c r="C5" s="563" t="s">
        <v>421</v>
      </c>
      <c r="D5" s="563" t="s">
        <v>422</v>
      </c>
      <c r="E5" s="565" t="s">
        <v>422</v>
      </c>
      <c r="F5" s="556" t="s">
        <v>605</v>
      </c>
      <c r="G5" s="556" t="s">
        <v>606</v>
      </c>
      <c r="H5" s="556" t="s">
        <v>607</v>
      </c>
      <c r="I5" s="556" t="s">
        <v>608</v>
      </c>
      <c r="J5" s="557" t="s">
        <v>423</v>
      </c>
      <c r="K5" s="557" t="s">
        <v>609</v>
      </c>
      <c r="L5" s="557" t="s">
        <v>610</v>
      </c>
      <c r="M5" s="557"/>
      <c r="N5" s="557" t="s">
        <v>611</v>
      </c>
      <c r="O5" s="557" t="s">
        <v>612</v>
      </c>
    </row>
    <row r="6" spans="2:19" ht="24.75" customHeight="1" x14ac:dyDescent="0.2">
      <c r="B6" s="564"/>
      <c r="C6" s="564"/>
      <c r="D6" s="564"/>
      <c r="E6" s="566"/>
      <c r="F6" s="556"/>
      <c r="G6" s="556"/>
      <c r="H6" s="556"/>
      <c r="I6" s="556"/>
      <c r="J6" s="557"/>
      <c r="K6" s="557"/>
      <c r="L6" s="304" t="s">
        <v>424</v>
      </c>
      <c r="M6" s="304" t="s">
        <v>425</v>
      </c>
      <c r="N6" s="557"/>
      <c r="O6" s="557"/>
    </row>
    <row r="7" spans="2:19" ht="30" customHeight="1" x14ac:dyDescent="0.2">
      <c r="B7" s="560" t="s">
        <v>426</v>
      </c>
      <c r="C7" s="306" t="s">
        <v>1033</v>
      </c>
      <c r="D7" s="305">
        <v>17</v>
      </c>
      <c r="E7" s="184">
        <v>17</v>
      </c>
      <c r="F7" s="184">
        <v>15</v>
      </c>
      <c r="G7" s="184"/>
      <c r="H7" s="184"/>
      <c r="I7" s="308">
        <v>15</v>
      </c>
      <c r="J7" s="310"/>
      <c r="K7" s="312">
        <v>2</v>
      </c>
      <c r="L7" s="184"/>
      <c r="M7" s="184"/>
      <c r="N7" s="184">
        <v>2</v>
      </c>
      <c r="O7" s="313" t="s">
        <v>427</v>
      </c>
      <c r="P7" s="303"/>
    </row>
    <row r="8" spans="2:19" ht="30" customHeight="1" x14ac:dyDescent="0.2">
      <c r="B8" s="562"/>
      <c r="C8" s="306" t="s">
        <v>121</v>
      </c>
      <c r="D8" s="305"/>
      <c r="E8" s="184">
        <v>10</v>
      </c>
      <c r="F8" s="184">
        <v>9</v>
      </c>
      <c r="G8" s="184"/>
      <c r="H8" s="184"/>
      <c r="I8" s="308">
        <v>9</v>
      </c>
      <c r="J8" s="310">
        <v>1</v>
      </c>
      <c r="K8" s="312"/>
      <c r="L8" s="184"/>
      <c r="M8" s="184"/>
      <c r="N8" s="184">
        <v>1</v>
      </c>
      <c r="O8" s="313" t="s">
        <v>427</v>
      </c>
    </row>
    <row r="9" spans="2:19" ht="30" customHeight="1" x14ac:dyDescent="0.2">
      <c r="B9" s="561"/>
      <c r="C9" s="306" t="s">
        <v>124</v>
      </c>
      <c r="D9" s="305"/>
      <c r="E9" s="184">
        <v>6</v>
      </c>
      <c r="F9" s="184">
        <v>4</v>
      </c>
      <c r="G9" s="184"/>
      <c r="H9" s="184">
        <v>1</v>
      </c>
      <c r="I9" s="308">
        <v>5</v>
      </c>
      <c r="J9" s="310">
        <v>1</v>
      </c>
      <c r="K9" s="312"/>
      <c r="L9" s="184"/>
      <c r="M9" s="184"/>
      <c r="N9" s="184">
        <v>1</v>
      </c>
      <c r="O9" s="313" t="s">
        <v>427</v>
      </c>
    </row>
    <row r="10" spans="2:19" ht="30" customHeight="1" x14ac:dyDescent="0.2">
      <c r="B10" s="498" t="s">
        <v>428</v>
      </c>
      <c r="C10" s="184" t="s">
        <v>429</v>
      </c>
      <c r="D10" s="316"/>
      <c r="E10" s="184">
        <v>3</v>
      </c>
      <c r="F10" s="184">
        <v>2</v>
      </c>
      <c r="G10" s="184"/>
      <c r="H10" s="184"/>
      <c r="I10" s="308">
        <v>2</v>
      </c>
      <c r="J10" s="309">
        <v>1</v>
      </c>
      <c r="K10" s="312"/>
      <c r="L10" s="184"/>
      <c r="M10" s="184"/>
      <c r="N10" s="184">
        <v>1</v>
      </c>
      <c r="O10" s="313" t="s">
        <v>427</v>
      </c>
    </row>
    <row r="11" spans="2:19" ht="30" customHeight="1" x14ac:dyDescent="0.2">
      <c r="B11" s="560" t="s">
        <v>430</v>
      </c>
      <c r="C11" s="306" t="s">
        <v>431</v>
      </c>
      <c r="D11" s="316"/>
      <c r="E11" s="184">
        <v>3</v>
      </c>
      <c r="F11" s="184">
        <v>2</v>
      </c>
      <c r="G11" s="184"/>
      <c r="H11" s="184"/>
      <c r="I11" s="308">
        <v>2</v>
      </c>
      <c r="J11" s="310"/>
      <c r="K11" s="312"/>
      <c r="L11" s="184"/>
      <c r="M11" s="184">
        <v>1</v>
      </c>
      <c r="N11" s="184">
        <v>1</v>
      </c>
      <c r="O11" s="313" t="s">
        <v>427</v>
      </c>
    </row>
    <row r="12" spans="2:19" ht="30" customHeight="1" x14ac:dyDescent="0.2">
      <c r="B12" s="561"/>
      <c r="C12" s="184" t="s">
        <v>164</v>
      </c>
      <c r="D12" s="316"/>
      <c r="E12" s="184">
        <v>5</v>
      </c>
      <c r="F12" s="184">
        <v>5</v>
      </c>
      <c r="G12" s="184"/>
      <c r="H12" s="184"/>
      <c r="I12" s="308">
        <v>5</v>
      </c>
      <c r="J12" s="310"/>
      <c r="K12" s="312"/>
      <c r="L12" s="184"/>
      <c r="M12" s="184"/>
      <c r="N12" s="184"/>
      <c r="O12" s="359"/>
    </row>
    <row r="13" spans="2:19" ht="30" customHeight="1" x14ac:dyDescent="0.2">
      <c r="B13" s="471" t="s">
        <v>432</v>
      </c>
      <c r="C13" s="481" t="s">
        <v>175</v>
      </c>
      <c r="D13" s="359">
        <v>78</v>
      </c>
      <c r="E13" s="359">
        <v>19</v>
      </c>
      <c r="F13" s="184">
        <v>5</v>
      </c>
      <c r="G13" s="184"/>
      <c r="H13" s="184"/>
      <c r="I13" s="308">
        <v>5</v>
      </c>
      <c r="J13" s="310">
        <v>14</v>
      </c>
      <c r="K13" s="312"/>
      <c r="L13" s="184"/>
      <c r="M13" s="184"/>
      <c r="N13" s="184">
        <v>14</v>
      </c>
      <c r="O13" s="313" t="s">
        <v>427</v>
      </c>
    </row>
    <row r="14" spans="2:19" ht="30" customHeight="1" x14ac:dyDescent="0.2">
      <c r="B14" s="560" t="s">
        <v>433</v>
      </c>
      <c r="C14" s="306" t="s">
        <v>343</v>
      </c>
      <c r="D14" s="305">
        <v>5</v>
      </c>
      <c r="E14" s="184">
        <v>5</v>
      </c>
      <c r="F14" s="184">
        <v>2</v>
      </c>
      <c r="G14" s="184"/>
      <c r="H14" s="184"/>
      <c r="I14" s="308">
        <v>2</v>
      </c>
      <c r="J14" s="309"/>
      <c r="K14" s="444">
        <v>3</v>
      </c>
      <c r="L14" s="184"/>
      <c r="M14" s="184"/>
      <c r="N14" s="184">
        <v>3</v>
      </c>
      <c r="O14" s="313" t="s">
        <v>427</v>
      </c>
      <c r="P14" s="558" t="s">
        <v>738</v>
      </c>
      <c r="Q14" s="559"/>
      <c r="R14" s="547" t="s">
        <v>736</v>
      </c>
      <c r="S14" s="396"/>
    </row>
    <row r="15" spans="2:19" ht="30" customHeight="1" x14ac:dyDescent="0.2">
      <c r="B15" s="561"/>
      <c r="C15" s="306" t="s">
        <v>350</v>
      </c>
      <c r="D15" s="305"/>
      <c r="E15" s="184">
        <v>11</v>
      </c>
      <c r="F15" s="184">
        <v>4</v>
      </c>
      <c r="G15" s="184"/>
      <c r="H15" s="184"/>
      <c r="I15" s="308">
        <v>4</v>
      </c>
      <c r="J15" s="310">
        <v>2</v>
      </c>
      <c r="K15" s="314">
        <v>5</v>
      </c>
      <c r="L15" s="184"/>
      <c r="M15" s="470"/>
      <c r="N15" s="184">
        <v>7</v>
      </c>
      <c r="O15" s="313" t="s">
        <v>427</v>
      </c>
      <c r="P15" s="558" t="s">
        <v>739</v>
      </c>
      <c r="Q15" s="559"/>
      <c r="R15" s="547"/>
    </row>
    <row r="16" spans="2:19" ht="42.75" customHeight="1" x14ac:dyDescent="0.2">
      <c r="B16" s="560" t="s">
        <v>434</v>
      </c>
      <c r="C16" s="306" t="s">
        <v>362</v>
      </c>
      <c r="D16" s="305">
        <v>9</v>
      </c>
      <c r="E16" s="184">
        <v>9</v>
      </c>
      <c r="F16" s="184">
        <v>3</v>
      </c>
      <c r="G16" s="184"/>
      <c r="H16" s="184"/>
      <c r="I16" s="308">
        <v>3</v>
      </c>
      <c r="J16" s="310"/>
      <c r="K16" s="314"/>
      <c r="L16" s="184"/>
      <c r="M16" s="184">
        <v>6</v>
      </c>
      <c r="N16" s="184">
        <v>6</v>
      </c>
      <c r="O16" s="313" t="s">
        <v>427</v>
      </c>
    </row>
    <row r="17" spans="2:16" ht="24.75" customHeight="1" x14ac:dyDescent="0.2">
      <c r="B17" s="562"/>
      <c r="C17" s="307" t="s">
        <v>588</v>
      </c>
      <c r="D17" s="317"/>
      <c r="E17" s="184">
        <v>3</v>
      </c>
      <c r="F17" s="318"/>
      <c r="G17" s="318"/>
      <c r="H17" s="318"/>
      <c r="I17" s="397"/>
      <c r="J17" s="320"/>
      <c r="K17" s="358"/>
      <c r="L17" s="184">
        <v>3</v>
      </c>
      <c r="M17" s="184"/>
      <c r="N17" s="318">
        <v>3</v>
      </c>
      <c r="O17" s="313" t="s">
        <v>427</v>
      </c>
    </row>
    <row r="18" spans="2:16" ht="22.5" customHeight="1" x14ac:dyDescent="0.2">
      <c r="B18" s="562"/>
      <c r="C18" s="307" t="s">
        <v>593</v>
      </c>
      <c r="D18" s="317"/>
      <c r="E18" s="184">
        <v>4</v>
      </c>
      <c r="F18" s="318">
        <v>4</v>
      </c>
      <c r="G18" s="318"/>
      <c r="H18" s="318"/>
      <c r="I18" s="319">
        <v>4</v>
      </c>
      <c r="J18" s="320"/>
      <c r="K18" s="358"/>
      <c r="L18" s="184"/>
      <c r="M18" s="184"/>
      <c r="N18" s="318"/>
      <c r="O18" s="359"/>
    </row>
    <row r="19" spans="2:16" ht="22.5" customHeight="1" x14ac:dyDescent="0.2">
      <c r="B19" s="562"/>
      <c r="C19" s="307" t="s">
        <v>599</v>
      </c>
      <c r="D19" s="317"/>
      <c r="E19" s="184">
        <v>2</v>
      </c>
      <c r="F19" s="318">
        <v>2</v>
      </c>
      <c r="G19" s="318"/>
      <c r="H19" s="318"/>
      <c r="I19" s="319">
        <v>2</v>
      </c>
      <c r="J19" s="320"/>
      <c r="K19" s="358"/>
      <c r="L19" s="184"/>
      <c r="M19" s="184"/>
      <c r="N19" s="318"/>
      <c r="O19" s="359"/>
    </row>
    <row r="20" spans="2:16" ht="25.5" customHeight="1" x14ac:dyDescent="0.2">
      <c r="B20" s="561"/>
      <c r="C20" s="307" t="s">
        <v>613</v>
      </c>
      <c r="D20" s="317"/>
      <c r="E20" s="184">
        <v>1</v>
      </c>
      <c r="F20" s="318">
        <v>1</v>
      </c>
      <c r="G20" s="318"/>
      <c r="H20" s="318"/>
      <c r="I20" s="319">
        <v>1</v>
      </c>
      <c r="J20" s="320"/>
      <c r="K20" s="358"/>
      <c r="L20" s="184"/>
      <c r="M20" s="184"/>
      <c r="N20" s="318"/>
      <c r="O20" s="359"/>
    </row>
    <row r="21" spans="2:16" ht="30" customHeight="1" x14ac:dyDescent="0.2">
      <c r="B21" s="560" t="s">
        <v>435</v>
      </c>
      <c r="C21" s="322" t="s">
        <v>436</v>
      </c>
      <c r="D21" s="317"/>
      <c r="E21" s="318">
        <v>8</v>
      </c>
      <c r="F21" s="318">
        <v>8</v>
      </c>
      <c r="G21" s="318"/>
      <c r="H21" s="318"/>
      <c r="I21" s="319">
        <v>8</v>
      </c>
      <c r="J21" s="320"/>
      <c r="K21" s="321"/>
      <c r="L21" s="184"/>
      <c r="M21" s="184"/>
      <c r="N21" s="318"/>
      <c r="O21" s="359"/>
    </row>
    <row r="22" spans="2:16" ht="30" customHeight="1" x14ac:dyDescent="0.2">
      <c r="B22" s="561"/>
      <c r="C22" s="322" t="s">
        <v>409</v>
      </c>
      <c r="D22" s="317"/>
      <c r="E22" s="318">
        <v>8</v>
      </c>
      <c r="F22" s="318">
        <v>4</v>
      </c>
      <c r="G22" s="318"/>
      <c r="H22" s="318"/>
      <c r="I22" s="319">
        <v>4</v>
      </c>
      <c r="J22" s="320"/>
      <c r="K22" s="482">
        <v>4</v>
      </c>
      <c r="L22" s="184"/>
      <c r="M22" s="184"/>
      <c r="N22" s="318">
        <v>4</v>
      </c>
      <c r="O22" s="313" t="s">
        <v>427</v>
      </c>
    </row>
    <row r="23" spans="2:16" ht="30" customHeight="1" x14ac:dyDescent="0.2">
      <c r="B23" s="323" t="s">
        <v>614</v>
      </c>
      <c r="C23" s="306" t="s">
        <v>615</v>
      </c>
      <c r="D23" s="317"/>
      <c r="E23" s="318">
        <v>8</v>
      </c>
      <c r="F23" s="318"/>
      <c r="G23" s="318"/>
      <c r="H23" s="318"/>
      <c r="I23" s="319"/>
      <c r="J23" s="320">
        <v>3</v>
      </c>
      <c r="K23" s="444">
        <v>5</v>
      </c>
      <c r="L23" s="184"/>
      <c r="M23" s="184"/>
      <c r="N23" s="318">
        <v>8</v>
      </c>
      <c r="O23" s="313" t="s">
        <v>427</v>
      </c>
    </row>
    <row r="24" spans="2:16" ht="30" customHeight="1" x14ac:dyDescent="0.2">
      <c r="B24" s="323" t="s">
        <v>740</v>
      </c>
      <c r="C24" s="322" t="s">
        <v>742</v>
      </c>
      <c r="D24" s="317"/>
      <c r="E24" s="318">
        <v>33</v>
      </c>
      <c r="F24" s="318">
        <v>20</v>
      </c>
      <c r="G24" s="318"/>
      <c r="H24" s="318"/>
      <c r="I24" s="319">
        <v>20</v>
      </c>
      <c r="J24" s="320">
        <v>2</v>
      </c>
      <c r="K24" s="463">
        <v>7</v>
      </c>
      <c r="L24" s="184"/>
      <c r="M24" s="184">
        <v>4</v>
      </c>
      <c r="N24" s="318">
        <v>13</v>
      </c>
      <c r="O24" s="313" t="s">
        <v>427</v>
      </c>
      <c r="P24" s="311" t="s">
        <v>924</v>
      </c>
    </row>
    <row r="25" spans="2:16" ht="30" customHeight="1" x14ac:dyDescent="0.2">
      <c r="C25" s="324" t="s">
        <v>437</v>
      </c>
      <c r="D25" s="325">
        <f>SUM(D7:D16)</f>
        <v>109</v>
      </c>
      <c r="E25" s="326">
        <f>SUM(E7:E24)</f>
        <v>155</v>
      </c>
      <c r="F25" s="326">
        <f>SUM(F7:F24)</f>
        <v>90</v>
      </c>
      <c r="G25" s="326"/>
      <c r="H25" s="326">
        <f t="shared" ref="H25:L25" si="0">SUM(H7:H23)</f>
        <v>1</v>
      </c>
      <c r="I25" s="326">
        <f>SUM(I7:I24)</f>
        <v>91</v>
      </c>
      <c r="J25" s="326">
        <f>SUM(J7:J24)</f>
        <v>24</v>
      </c>
      <c r="K25" s="327">
        <f>SUM(K7:K24)</f>
        <v>26</v>
      </c>
      <c r="L25" s="328">
        <f t="shared" si="0"/>
        <v>3</v>
      </c>
      <c r="M25" s="328">
        <f>SUM(M7:M24)</f>
        <v>11</v>
      </c>
      <c r="N25" s="326">
        <f>SUM(N7:N24)</f>
        <v>64</v>
      </c>
    </row>
    <row r="26" spans="2:16" x14ac:dyDescent="0.2">
      <c r="F26" s="311">
        <v>188</v>
      </c>
      <c r="G26" s="311">
        <v>8</v>
      </c>
      <c r="H26" s="311">
        <v>14</v>
      </c>
      <c r="I26" s="311">
        <f>E35+I25</f>
        <v>222</v>
      </c>
    </row>
    <row r="27" spans="2:16" x14ac:dyDescent="0.2">
      <c r="J27" s="329">
        <f>J25/N25</f>
        <v>0.375</v>
      </c>
      <c r="K27" s="329">
        <f>K25/N25</f>
        <v>0.40625</v>
      </c>
      <c r="L27" s="329">
        <f>L25/N25</f>
        <v>4.6875E-2</v>
      </c>
      <c r="M27" s="329">
        <f>M25/N25</f>
        <v>0.171875</v>
      </c>
    </row>
    <row r="29" spans="2:16" x14ac:dyDescent="0.2">
      <c r="B29" s="311" t="s">
        <v>616</v>
      </c>
      <c r="E29" s="311">
        <v>37</v>
      </c>
      <c r="I29" s="366">
        <f>I25/E25</f>
        <v>0.58709677419354833</v>
      </c>
      <c r="J29" s="367">
        <f>J25/E25</f>
        <v>0.15483870967741936</v>
      </c>
      <c r="K29" s="366">
        <f>K25/E25</f>
        <v>0.16774193548387098</v>
      </c>
      <c r="L29" s="366">
        <f>L25/E25</f>
        <v>1.935483870967742E-2</v>
      </c>
      <c r="M29" s="366">
        <f>M25/E25</f>
        <v>7.0967741935483872E-2</v>
      </c>
    </row>
    <row r="30" spans="2:16" x14ac:dyDescent="0.2">
      <c r="B30" s="311" t="s">
        <v>617</v>
      </c>
      <c r="E30" s="311">
        <v>11</v>
      </c>
    </row>
    <row r="31" spans="2:16" x14ac:dyDescent="0.2">
      <c r="B31" s="311" t="s">
        <v>614</v>
      </c>
      <c r="E31" s="311">
        <v>14</v>
      </c>
    </row>
    <row r="32" spans="2:16" x14ac:dyDescent="0.2">
      <c r="B32" s="311" t="s">
        <v>618</v>
      </c>
      <c r="E32" s="311">
        <v>40</v>
      </c>
    </row>
    <row r="33" spans="2:5" x14ac:dyDescent="0.2">
      <c r="B33" s="311" t="s">
        <v>432</v>
      </c>
      <c r="E33" s="311">
        <v>14</v>
      </c>
    </row>
    <row r="34" spans="2:5" x14ac:dyDescent="0.2">
      <c r="B34" s="311" t="s">
        <v>619</v>
      </c>
      <c r="E34" s="311">
        <v>15</v>
      </c>
    </row>
    <row r="35" spans="2:5" x14ac:dyDescent="0.2">
      <c r="C35" s="360" t="s">
        <v>643</v>
      </c>
      <c r="E35" s="360">
        <f>SUM(E29:E34)</f>
        <v>131</v>
      </c>
    </row>
    <row r="36" spans="2:5" x14ac:dyDescent="0.2">
      <c r="C36" s="360" t="s">
        <v>659</v>
      </c>
      <c r="E36" s="360">
        <f>E25+E35</f>
        <v>286</v>
      </c>
    </row>
  </sheetData>
  <mergeCells count="24">
    <mergeCell ref="C5:C6"/>
    <mergeCell ref="D5:D6"/>
    <mergeCell ref="E5:E6"/>
    <mergeCell ref="B7:B9"/>
    <mergeCell ref="B11:B12"/>
    <mergeCell ref="B5:B6"/>
    <mergeCell ref="P14:Q14"/>
    <mergeCell ref="R14:R15"/>
    <mergeCell ref="P15:Q15"/>
    <mergeCell ref="B21:B22"/>
    <mergeCell ref="B16:B20"/>
    <mergeCell ref="B14:B15"/>
    <mergeCell ref="F3:O3"/>
    <mergeCell ref="F4:I4"/>
    <mergeCell ref="J4:O4"/>
    <mergeCell ref="F5:F6"/>
    <mergeCell ref="G5:G6"/>
    <mergeCell ref="H5:H6"/>
    <mergeCell ref="J5:J6"/>
    <mergeCell ref="K5:K6"/>
    <mergeCell ref="L5:M5"/>
    <mergeCell ref="N5:N6"/>
    <mergeCell ref="O5:O6"/>
    <mergeCell ref="I5:I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7660-D393-4020-94F5-8AFAE58F39EE}">
  <dimension ref="B2:R6"/>
  <sheetViews>
    <sheetView workbookViewId="0">
      <selection activeCell="D18" sqref="D18"/>
    </sheetView>
  </sheetViews>
  <sheetFormatPr baseColWidth="10" defaultRowHeight="15" x14ac:dyDescent="0.25"/>
  <cols>
    <col min="3" max="3" width="29.28515625" customWidth="1"/>
    <col min="4" max="4" width="14.5703125" customWidth="1"/>
    <col min="5" max="5" width="15.85546875" customWidth="1"/>
    <col min="6" max="6" width="10.42578125" customWidth="1"/>
    <col min="7" max="7" width="11.42578125" customWidth="1"/>
    <col min="10" max="10" width="13.140625" customWidth="1"/>
    <col min="14" max="14" width="14.140625" customWidth="1"/>
  </cols>
  <sheetData>
    <row r="2" spans="2:18" x14ac:dyDescent="0.25">
      <c r="F2" s="567" t="s">
        <v>950</v>
      </c>
      <c r="G2" s="567"/>
      <c r="H2" s="556" t="s">
        <v>604</v>
      </c>
      <c r="I2" s="556"/>
      <c r="J2" s="556"/>
      <c r="K2" s="556"/>
      <c r="L2" s="557" t="s">
        <v>604</v>
      </c>
      <c r="M2" s="557"/>
      <c r="N2" s="557"/>
      <c r="O2" s="557"/>
      <c r="P2" s="557"/>
      <c r="Q2" s="557"/>
      <c r="R2" s="557"/>
    </row>
    <row r="3" spans="2:18" x14ac:dyDescent="0.25">
      <c r="B3" s="563" t="s">
        <v>420</v>
      </c>
      <c r="C3" s="563" t="s">
        <v>421</v>
      </c>
      <c r="D3" s="563" t="s">
        <v>422</v>
      </c>
      <c r="E3" s="565" t="s">
        <v>422</v>
      </c>
      <c r="F3" s="568" t="s">
        <v>949</v>
      </c>
      <c r="G3" s="568" t="s">
        <v>948</v>
      </c>
      <c r="H3" s="556" t="s">
        <v>605</v>
      </c>
      <c r="I3" s="556" t="s">
        <v>606</v>
      </c>
      <c r="J3" s="556" t="s">
        <v>607</v>
      </c>
      <c r="K3" s="556" t="s">
        <v>608</v>
      </c>
      <c r="L3" s="557" t="s">
        <v>423</v>
      </c>
      <c r="M3" s="557" t="s">
        <v>609</v>
      </c>
      <c r="N3" s="557" t="s">
        <v>951</v>
      </c>
      <c r="O3" s="557" t="s">
        <v>610</v>
      </c>
      <c r="P3" s="557"/>
      <c r="Q3" s="557" t="s">
        <v>611</v>
      </c>
      <c r="R3" s="557" t="s">
        <v>612</v>
      </c>
    </row>
    <row r="4" spans="2:18" ht="33.75" customHeight="1" x14ac:dyDescent="0.25">
      <c r="B4" s="564"/>
      <c r="C4" s="564"/>
      <c r="D4" s="564"/>
      <c r="E4" s="566"/>
      <c r="F4" s="569"/>
      <c r="G4" s="569"/>
      <c r="H4" s="556"/>
      <c r="I4" s="556"/>
      <c r="J4" s="556"/>
      <c r="K4" s="556"/>
      <c r="L4" s="557"/>
      <c r="M4" s="557"/>
      <c r="N4" s="557"/>
      <c r="O4" s="472" t="s">
        <v>424</v>
      </c>
      <c r="P4" s="472" t="s">
        <v>425</v>
      </c>
      <c r="Q4" s="557"/>
      <c r="R4" s="557"/>
    </row>
    <row r="5" spans="2:18" x14ac:dyDescent="0.25">
      <c r="B5" s="323" t="s">
        <v>432</v>
      </c>
      <c r="C5" s="481" t="s">
        <v>175</v>
      </c>
      <c r="D5" s="359">
        <v>78</v>
      </c>
      <c r="E5" s="359">
        <v>19</v>
      </c>
      <c r="F5" s="359">
        <v>20</v>
      </c>
      <c r="G5" s="359">
        <f>D5-F5</f>
        <v>58</v>
      </c>
      <c r="H5" s="184">
        <v>5</v>
      </c>
      <c r="I5" s="184"/>
      <c r="J5" s="184"/>
      <c r="K5" s="308">
        <v>5</v>
      </c>
      <c r="L5" s="470">
        <v>14</v>
      </c>
      <c r="M5" s="368"/>
      <c r="N5" s="368"/>
      <c r="O5" s="184"/>
      <c r="P5" s="184"/>
      <c r="Q5" s="184">
        <v>14</v>
      </c>
      <c r="R5" s="313" t="s">
        <v>427</v>
      </c>
    </row>
    <row r="6" spans="2:18" x14ac:dyDescent="0.25">
      <c r="K6" s="483">
        <f>H5/E5</f>
        <v>0.26315789473684209</v>
      </c>
      <c r="L6" s="483">
        <f>L5/E5</f>
        <v>0.73684210526315785</v>
      </c>
    </row>
  </sheetData>
  <mergeCells count="19">
    <mergeCell ref="F2:G2"/>
    <mergeCell ref="H2:K2"/>
    <mergeCell ref="L2:R2"/>
    <mergeCell ref="N3:N4"/>
    <mergeCell ref="R3:R4"/>
    <mergeCell ref="F3:F4"/>
    <mergeCell ref="G3:G4"/>
    <mergeCell ref="J3:J4"/>
    <mergeCell ref="K3:K4"/>
    <mergeCell ref="L3:L4"/>
    <mergeCell ref="M3:M4"/>
    <mergeCell ref="O3:P3"/>
    <mergeCell ref="Q3:Q4"/>
    <mergeCell ref="I3:I4"/>
    <mergeCell ref="B3:B4"/>
    <mergeCell ref="C3:C4"/>
    <mergeCell ref="D3:D4"/>
    <mergeCell ref="E3:E4"/>
    <mergeCell ref="H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00B1-FF48-4676-BA0B-E2FB396537D9}">
  <dimension ref="A1:BQ30"/>
  <sheetViews>
    <sheetView topLeftCell="D1" zoomScale="80" zoomScaleNormal="80" workbookViewId="0">
      <pane xSplit="10" ySplit="1" topLeftCell="AQ2" activePane="bottomRight" state="frozen"/>
      <selection activeCell="D1" sqref="D1"/>
      <selection pane="topRight" activeCell="N1" sqref="N1"/>
      <selection pane="bottomLeft" activeCell="D2" sqref="D2"/>
      <selection pane="bottomRight" activeCell="M7" sqref="M7"/>
    </sheetView>
  </sheetViews>
  <sheetFormatPr baseColWidth="10" defaultRowHeight="15" outlineLevelCol="1" x14ac:dyDescent="0.25"/>
  <cols>
    <col min="52" max="61" width="0" hidden="1" customWidth="1" outlineLevel="1"/>
    <col min="62" max="62" width="11.42578125" collapsed="1"/>
  </cols>
  <sheetData>
    <row r="1" spans="1:69" x14ac:dyDescent="0.25">
      <c r="A1" s="526" t="s">
        <v>0</v>
      </c>
      <c r="B1" s="526"/>
      <c r="C1" s="526"/>
      <c r="D1" s="526"/>
      <c r="E1" s="526"/>
      <c r="F1" s="526"/>
      <c r="G1" s="526"/>
      <c r="H1" s="526"/>
      <c r="I1" s="526"/>
      <c r="J1" s="529" t="s">
        <v>1</v>
      </c>
      <c r="K1" s="529"/>
      <c r="L1" s="529"/>
      <c r="M1" s="529"/>
      <c r="N1" s="529"/>
      <c r="O1" s="529"/>
      <c r="P1" s="529"/>
      <c r="Q1" s="529"/>
      <c r="R1" s="529"/>
      <c r="S1" s="529"/>
      <c r="T1" s="529"/>
      <c r="U1" s="529"/>
      <c r="V1" s="529"/>
      <c r="W1" s="529"/>
      <c r="X1" s="494"/>
      <c r="Y1" s="531" t="s">
        <v>79</v>
      </c>
      <c r="Z1" s="531"/>
      <c r="AA1" s="531"/>
      <c r="AB1" s="531"/>
      <c r="AC1" s="531"/>
      <c r="AD1" s="531"/>
      <c r="AE1" s="531"/>
      <c r="AF1" s="531"/>
      <c r="AG1" s="531"/>
      <c r="AH1" s="532" t="s">
        <v>75</v>
      </c>
      <c r="AI1" s="532"/>
      <c r="AJ1" s="532"/>
      <c r="AK1" s="532"/>
      <c r="AL1" s="532"/>
      <c r="AM1" s="532"/>
      <c r="AN1" s="532"/>
      <c r="AO1" s="532"/>
      <c r="AP1" s="532"/>
      <c r="AQ1" s="533" t="s">
        <v>76</v>
      </c>
      <c r="AR1" s="533"/>
      <c r="AS1" s="533"/>
      <c r="AT1" s="533"/>
      <c r="AU1" s="533"/>
      <c r="AV1" s="533"/>
      <c r="AW1" s="533"/>
      <c r="AX1" s="533"/>
      <c r="AY1" s="533"/>
      <c r="AZ1" s="534" t="s">
        <v>78</v>
      </c>
      <c r="BA1" s="534"/>
      <c r="BB1" s="534"/>
      <c r="BC1" s="534"/>
      <c r="BD1" s="534"/>
      <c r="BE1" s="534"/>
      <c r="BF1" s="534"/>
      <c r="BG1" s="534"/>
      <c r="BH1" s="534"/>
      <c r="BI1" s="570" t="s">
        <v>2</v>
      </c>
      <c r="BJ1" s="570"/>
      <c r="BK1" s="570"/>
      <c r="BL1" s="570"/>
    </row>
    <row r="2" spans="1:69" ht="15" customHeight="1" x14ac:dyDescent="0.25">
      <c r="A2" s="525" t="s">
        <v>3</v>
      </c>
      <c r="B2" s="525" t="s">
        <v>4</v>
      </c>
      <c r="C2" s="525" t="s">
        <v>5</v>
      </c>
      <c r="D2" s="525" t="s">
        <v>6</v>
      </c>
      <c r="E2" s="525" t="s">
        <v>7</v>
      </c>
      <c r="F2" s="525" t="s">
        <v>8</v>
      </c>
      <c r="G2" s="525" t="s">
        <v>9</v>
      </c>
      <c r="H2" s="525" t="s">
        <v>10</v>
      </c>
      <c r="I2" s="525" t="s">
        <v>11</v>
      </c>
      <c r="J2" s="527" t="s">
        <v>12</v>
      </c>
      <c r="K2" s="529" t="s">
        <v>13</v>
      </c>
      <c r="L2" s="529"/>
      <c r="M2" s="529"/>
      <c r="N2" s="527" t="s">
        <v>14</v>
      </c>
      <c r="O2" s="527" t="s">
        <v>15</v>
      </c>
      <c r="P2" s="527" t="s">
        <v>16</v>
      </c>
      <c r="Q2" s="527" t="s">
        <v>17</v>
      </c>
      <c r="R2" s="527" t="s">
        <v>18</v>
      </c>
      <c r="S2" s="527" t="s">
        <v>19</v>
      </c>
      <c r="T2" s="527" t="s">
        <v>20</v>
      </c>
      <c r="U2" s="527" t="s">
        <v>21</v>
      </c>
      <c r="V2" s="527" t="s">
        <v>22</v>
      </c>
      <c r="W2" s="527" t="s">
        <v>23</v>
      </c>
      <c r="X2" s="493"/>
      <c r="Y2" s="528" t="s">
        <v>74</v>
      </c>
      <c r="Z2" s="528" t="s">
        <v>24</v>
      </c>
      <c r="AA2" s="528" t="s">
        <v>25</v>
      </c>
      <c r="AB2" s="528" t="s">
        <v>26</v>
      </c>
      <c r="AC2" s="528" t="s">
        <v>70</v>
      </c>
      <c r="AD2" s="528" t="s">
        <v>27</v>
      </c>
      <c r="AE2" s="528" t="s">
        <v>28</v>
      </c>
      <c r="AF2" s="528" t="s">
        <v>29</v>
      </c>
      <c r="AG2" s="492"/>
      <c r="AH2" s="536" t="s">
        <v>30</v>
      </c>
      <c r="AI2" s="536" t="s">
        <v>31</v>
      </c>
      <c r="AJ2" s="536" t="s">
        <v>32</v>
      </c>
      <c r="AK2" s="536" t="s">
        <v>33</v>
      </c>
      <c r="AL2" s="536" t="s">
        <v>71</v>
      </c>
      <c r="AM2" s="536" t="s">
        <v>34</v>
      </c>
      <c r="AN2" s="536" t="s">
        <v>35</v>
      </c>
      <c r="AO2" s="536" t="s">
        <v>36</v>
      </c>
      <c r="AP2" s="496"/>
      <c r="AQ2" s="535" t="s">
        <v>37</v>
      </c>
      <c r="AR2" s="535" t="s">
        <v>38</v>
      </c>
      <c r="AS2" s="535" t="s">
        <v>39</v>
      </c>
      <c r="AT2" s="535" t="s">
        <v>40</v>
      </c>
      <c r="AU2" s="535" t="s">
        <v>72</v>
      </c>
      <c r="AV2" s="535" t="s">
        <v>41</v>
      </c>
      <c r="AW2" s="535" t="s">
        <v>42</v>
      </c>
      <c r="AX2" s="535" t="s">
        <v>43</v>
      </c>
      <c r="AY2" s="495"/>
      <c r="AZ2" s="525" t="s">
        <v>37</v>
      </c>
      <c r="BA2" s="525" t="s">
        <v>38</v>
      </c>
      <c r="BB2" s="525" t="s">
        <v>39</v>
      </c>
      <c r="BC2" s="525" t="s">
        <v>40</v>
      </c>
      <c r="BD2" s="525" t="s">
        <v>73</v>
      </c>
      <c r="BE2" s="525" t="s">
        <v>41</v>
      </c>
      <c r="BF2" s="525" t="s">
        <v>42</v>
      </c>
      <c r="BG2" s="525" t="s">
        <v>43</v>
      </c>
      <c r="BH2" s="525" t="s">
        <v>44</v>
      </c>
      <c r="BI2" s="540" t="s">
        <v>77</v>
      </c>
      <c r="BJ2" s="540" t="s">
        <v>45</v>
      </c>
      <c r="BK2" s="540" t="s">
        <v>46</v>
      </c>
      <c r="BL2" s="539" t="s">
        <v>47</v>
      </c>
    </row>
    <row r="3" spans="1:69" ht="27.75" customHeight="1" x14ac:dyDescent="0.25">
      <c r="A3" s="525"/>
      <c r="B3" s="525"/>
      <c r="C3" s="525"/>
      <c r="D3" s="525"/>
      <c r="E3" s="525"/>
      <c r="F3" s="525"/>
      <c r="G3" s="525"/>
      <c r="H3" s="525"/>
      <c r="I3" s="525"/>
      <c r="J3" s="527"/>
      <c r="K3" s="493" t="s">
        <v>48</v>
      </c>
      <c r="L3" s="493" t="s">
        <v>68</v>
      </c>
      <c r="M3" s="493" t="s">
        <v>69</v>
      </c>
      <c r="N3" s="527"/>
      <c r="O3" s="527"/>
      <c r="P3" s="527"/>
      <c r="Q3" s="527"/>
      <c r="R3" s="527"/>
      <c r="S3" s="527"/>
      <c r="T3" s="527"/>
      <c r="U3" s="527"/>
      <c r="V3" s="527"/>
      <c r="W3" s="527"/>
      <c r="X3" s="493" t="s">
        <v>80</v>
      </c>
      <c r="Y3" s="528"/>
      <c r="Z3" s="528"/>
      <c r="AA3" s="528"/>
      <c r="AB3" s="528"/>
      <c r="AC3" s="528"/>
      <c r="AD3" s="528"/>
      <c r="AE3" s="528"/>
      <c r="AF3" s="528"/>
      <c r="AG3" s="492" t="s">
        <v>44</v>
      </c>
      <c r="AH3" s="536"/>
      <c r="AI3" s="536"/>
      <c r="AJ3" s="536"/>
      <c r="AK3" s="536"/>
      <c r="AL3" s="536"/>
      <c r="AM3" s="536"/>
      <c r="AN3" s="536"/>
      <c r="AO3" s="536"/>
      <c r="AP3" s="496" t="s">
        <v>44</v>
      </c>
      <c r="AQ3" s="535"/>
      <c r="AR3" s="535"/>
      <c r="AS3" s="535"/>
      <c r="AT3" s="535"/>
      <c r="AU3" s="535"/>
      <c r="AV3" s="535"/>
      <c r="AW3" s="535"/>
      <c r="AX3" s="535"/>
      <c r="AY3" s="495" t="s">
        <v>44</v>
      </c>
      <c r="AZ3" s="525"/>
      <c r="BA3" s="525"/>
      <c r="BB3" s="525"/>
      <c r="BC3" s="525"/>
      <c r="BD3" s="525"/>
      <c r="BE3" s="525"/>
      <c r="BF3" s="525"/>
      <c r="BG3" s="525"/>
      <c r="BH3" s="525"/>
      <c r="BI3" s="540"/>
      <c r="BJ3" s="540"/>
      <c r="BK3" s="540"/>
      <c r="BL3" s="539"/>
    </row>
    <row r="4" spans="1:69" ht="66" customHeight="1" x14ac:dyDescent="0.25">
      <c r="A4" s="48" t="s">
        <v>49</v>
      </c>
      <c r="B4" s="48" t="s">
        <v>50</v>
      </c>
      <c r="C4" s="48" t="s">
        <v>51</v>
      </c>
      <c r="D4" s="48" t="s">
        <v>52</v>
      </c>
      <c r="E4" s="48" t="s">
        <v>53</v>
      </c>
      <c r="F4" s="48" t="s">
        <v>50</v>
      </c>
      <c r="G4" s="48" t="s">
        <v>54</v>
      </c>
      <c r="H4" s="48" t="s">
        <v>51</v>
      </c>
      <c r="I4" s="48" t="s">
        <v>55</v>
      </c>
      <c r="J4" s="49" t="s">
        <v>56</v>
      </c>
      <c r="K4" s="49" t="s">
        <v>57</v>
      </c>
      <c r="L4" s="49"/>
      <c r="M4" s="49" t="s">
        <v>58</v>
      </c>
      <c r="N4" s="49" t="s">
        <v>51</v>
      </c>
      <c r="O4" s="49" t="s">
        <v>59</v>
      </c>
      <c r="P4" s="49" t="s">
        <v>51</v>
      </c>
      <c r="Q4" s="49" t="s">
        <v>59</v>
      </c>
      <c r="R4" s="49" t="s">
        <v>60</v>
      </c>
      <c r="S4" s="49" t="s">
        <v>61</v>
      </c>
      <c r="T4" s="49" t="s">
        <v>51</v>
      </c>
      <c r="U4" s="49" t="s">
        <v>62</v>
      </c>
      <c r="V4" s="49" t="s">
        <v>50</v>
      </c>
      <c r="W4" s="49" t="s">
        <v>50</v>
      </c>
      <c r="X4" s="49" t="s">
        <v>50</v>
      </c>
      <c r="Y4" s="50" t="s">
        <v>50</v>
      </c>
      <c r="Z4" s="50" t="s">
        <v>63</v>
      </c>
      <c r="AA4" s="50" t="s">
        <v>64</v>
      </c>
      <c r="AB4" s="50" t="s">
        <v>65</v>
      </c>
      <c r="AC4" s="50" t="s">
        <v>65</v>
      </c>
      <c r="AD4" s="50" t="s">
        <v>59</v>
      </c>
      <c r="AE4" s="50" t="s">
        <v>66</v>
      </c>
      <c r="AF4" s="50" t="s">
        <v>51</v>
      </c>
      <c r="AG4" s="50"/>
      <c r="AH4" s="51" t="s">
        <v>50</v>
      </c>
      <c r="AI4" s="51" t="s">
        <v>63</v>
      </c>
      <c r="AJ4" s="51" t="s">
        <v>64</v>
      </c>
      <c r="AK4" s="51" t="s">
        <v>65</v>
      </c>
      <c r="AL4" s="51" t="s">
        <v>65</v>
      </c>
      <c r="AM4" s="51" t="s">
        <v>59</v>
      </c>
      <c r="AN4" s="51" t="s">
        <v>66</v>
      </c>
      <c r="AO4" s="51" t="s">
        <v>51</v>
      </c>
      <c r="AP4" s="51"/>
      <c r="AQ4" s="52" t="s">
        <v>50</v>
      </c>
      <c r="AR4" s="52" t="s">
        <v>63</v>
      </c>
      <c r="AS4" s="52" t="s">
        <v>64</v>
      </c>
      <c r="AT4" s="52" t="s">
        <v>65</v>
      </c>
      <c r="AU4" s="52" t="s">
        <v>65</v>
      </c>
      <c r="AV4" s="52" t="s">
        <v>59</v>
      </c>
      <c r="AW4" s="52" t="s">
        <v>66</v>
      </c>
      <c r="AX4" s="52" t="s">
        <v>51</v>
      </c>
      <c r="AY4" s="52"/>
      <c r="AZ4" s="48" t="s">
        <v>50</v>
      </c>
      <c r="BA4" s="48" t="s">
        <v>63</v>
      </c>
      <c r="BB4" s="48" t="s">
        <v>64</v>
      </c>
      <c r="BC4" s="48" t="s">
        <v>65</v>
      </c>
      <c r="BD4" s="48" t="s">
        <v>65</v>
      </c>
      <c r="BE4" s="48" t="s">
        <v>59</v>
      </c>
      <c r="BF4" s="48" t="s">
        <v>66</v>
      </c>
      <c r="BG4" s="48" t="s">
        <v>51</v>
      </c>
      <c r="BH4" s="48" t="s">
        <v>67</v>
      </c>
      <c r="BI4" s="491" t="s">
        <v>51</v>
      </c>
      <c r="BJ4" s="491" t="s">
        <v>51</v>
      </c>
      <c r="BK4" s="491" t="s">
        <v>51</v>
      </c>
      <c r="BL4" s="539"/>
    </row>
    <row r="5" spans="1:69" s="497" customFormat="1" ht="35.1" customHeight="1" x14ac:dyDescent="0.2">
      <c r="A5" s="71"/>
      <c r="B5" s="71"/>
      <c r="C5" s="72" t="s">
        <v>81</v>
      </c>
      <c r="D5" s="71"/>
      <c r="E5" s="571" t="s">
        <v>1032</v>
      </c>
      <c r="F5" s="71"/>
      <c r="G5" s="71">
        <v>6</v>
      </c>
      <c r="H5" s="73" t="s">
        <v>135</v>
      </c>
      <c r="I5" s="74" t="s">
        <v>136</v>
      </c>
      <c r="J5" s="74" t="s">
        <v>137</v>
      </c>
      <c r="K5" s="75" t="s">
        <v>138</v>
      </c>
      <c r="L5" s="75" t="s">
        <v>139</v>
      </c>
      <c r="M5" s="76">
        <v>1</v>
      </c>
      <c r="N5" s="72" t="s">
        <v>88</v>
      </c>
      <c r="O5" s="72" t="str">
        <f>IF(H5="","",VLOOKUP(H5,'[1]Procedimientos Publicar'!$C$6:$E$85,3,FALSE))</f>
        <v>SECRETARIA GENERAL</v>
      </c>
      <c r="P5" s="72" t="s">
        <v>140</v>
      </c>
      <c r="Q5" s="71"/>
      <c r="R5" s="71"/>
      <c r="S5" s="77"/>
      <c r="T5" s="78">
        <v>1</v>
      </c>
      <c r="U5" s="71"/>
      <c r="V5" s="79">
        <v>43831</v>
      </c>
      <c r="W5" s="79">
        <v>44196</v>
      </c>
      <c r="X5" s="201">
        <v>44620</v>
      </c>
      <c r="Y5" s="204">
        <v>44286</v>
      </c>
      <c r="Z5" s="205" t="s">
        <v>463</v>
      </c>
      <c r="AA5" s="71">
        <v>0.05</v>
      </c>
      <c r="AB5" s="206">
        <f>(IF(AA5="","",IF(OR($M5=0,$M5="",$Y5=""),"",AA5/$M5)))</f>
        <v>0.05</v>
      </c>
      <c r="AC5" s="207">
        <f>(IF(OR($T5="",AB5=""),"",IF(OR($T5=0,AB5=0),0,IF((AB5*100%)/$T5&gt;100%,100%,(AB5*100%)/$T5))))</f>
        <v>0.05</v>
      </c>
      <c r="AD5" s="248" t="str">
        <f t="shared" ref="AD5:AD30" si="0">IF(AA5="","",IF(AC5&lt;100%, IF(AC5&lt;25%, "ALERTA","EN TERMINO"), IF(AC5=100%, "OK", "EN TERMINO")))</f>
        <v>ALERTA</v>
      </c>
      <c r="AE5" s="252" t="s">
        <v>464</v>
      </c>
      <c r="AF5" s="190"/>
      <c r="AG5" s="249" t="str">
        <f>IF(AC5=100%,IF(AC5&gt;0.1%,"CUMPLIDA","PENDIENTE"),IF(AC5&lt;0%,"INCUMPLIDA","PENDIENTE"))</f>
        <v>PENDIENTE</v>
      </c>
      <c r="AH5" s="208" t="s">
        <v>828</v>
      </c>
      <c r="AI5" s="384" t="s">
        <v>829</v>
      </c>
      <c r="AJ5" s="420">
        <v>0.05</v>
      </c>
      <c r="AK5" s="418">
        <f>(IF(AJ5="","",IF(OR($M5=0,$M5="",AH5=""),"",AJ5/$M5)))</f>
        <v>0.05</v>
      </c>
      <c r="AL5" s="210">
        <f t="shared" ref="AL5:AL30" si="1">(IF(OR($T5="",AK5=""),"",IF(OR($T5=0,AK5=0),0,IF((AK5*100%)/$T5&gt;100%,100%,(AK5*100%)/$T5))))</f>
        <v>0.05</v>
      </c>
      <c r="AM5" s="387" t="str">
        <f t="shared" ref="AM5:AM30" si="2">IF(AJ5="","",IF(AL5&lt;100%, IF(AL5&lt;50%, "ALERTA","EN TERMINO"), IF(AL5=100%, "OK", "EN TERMINO")))</f>
        <v>ALERTA</v>
      </c>
      <c r="AN5" s="425" t="s">
        <v>463</v>
      </c>
      <c r="AO5" s="369" t="s">
        <v>830</v>
      </c>
      <c r="AP5" s="374" t="str">
        <f>IF(AL5=100%,IF(AL5&gt;50%,"CUMPLIDA","PENDIENTE"),IF(AL5&lt;40%,"ATENCIÓN","PENDIENTE"))</f>
        <v>ATENCIÓN</v>
      </c>
      <c r="AQ5" s="254">
        <v>44469</v>
      </c>
      <c r="AR5" s="252" t="s">
        <v>1058</v>
      </c>
      <c r="AS5" s="190">
        <v>0.01</v>
      </c>
      <c r="AT5" s="212">
        <f t="shared" ref="AT5:AT12" si="3">(IF(AS5="","",IF(OR($M5=0,$M5="",AQ5=""),"",AS5/$M5)))</f>
        <v>0.01</v>
      </c>
      <c r="AU5" s="213">
        <f t="shared" ref="AU5:AU12" si="4">(IF(OR($T5="",AT5=""),"",IF(OR($T5=0,AT5=0),0,IF((AT5*100%)/$T5&gt;100%,100%,(AT5*100%)/$T5))))</f>
        <v>0.01</v>
      </c>
      <c r="AV5" s="248" t="str">
        <f t="shared" ref="AV5:AV12" si="5">IF(AS5="","",IF(AU5&lt;100%, IF(AU5&lt;75%, "ALERTA","EN TERMINO"), IF(AU5=100%, "OK", "EN TERMINO")))</f>
        <v>ALERTA</v>
      </c>
      <c r="AW5" s="252" t="s">
        <v>1059</v>
      </c>
      <c r="AX5" s="505" t="s">
        <v>1057</v>
      </c>
      <c r="AY5" s="249" t="str">
        <f>IF(AU5=100%,IF(AU5&gt;50%,"CUMPLIDA","PENDIENTE"),IF(AU5&lt;40%,"ATENCIÓN","PENDIENTE"))</f>
        <v>ATENCIÓN</v>
      </c>
      <c r="AZ5" s="254"/>
      <c r="BA5" s="252"/>
      <c r="BB5" s="252"/>
      <c r="BC5" s="255" t="str">
        <f t="shared" ref="BC5:BC30" si="6">(IF(BB5="","",IF(OR($M5=0,$M5="",AZ5=""),"",BB5/$M5)))</f>
        <v/>
      </c>
      <c r="BD5" s="256" t="str">
        <f t="shared" ref="BD5:BD30" si="7">(IF(OR($T5="",BC5=""),"",IF(OR($T5=0,BC5=0),0,IF((BC5*100%)/$T5&gt;100%,100%,(BC5*100%)/$T5))))</f>
        <v/>
      </c>
      <c r="BE5" s="248" t="str">
        <f t="shared" ref="BE5:BE30" si="8">IF(BB5="","",IF(BD5&lt;100%, IF(BD5&lt;100%, "ALERTA","EN TERMINO"), IF(BD5=100%, "OK", "EN TERMINO")))</f>
        <v/>
      </c>
      <c r="BF5" s="572"/>
      <c r="BG5" s="249" t="str">
        <f t="shared" ref="BG5:BG30" si="9">IF(BD5=100%,IF(BD5&gt;25%,"CUMPLIDA","PENDIENTE"),IF(BD5&lt;25%,"INCUMPLIDA","PENDIENTE"))</f>
        <v>PENDIENTE</v>
      </c>
      <c r="BH5" s="250"/>
      <c r="BI5" s="250" t="str">
        <f t="shared" ref="BI5:BI11" si="10">IF(AG5="CUMPLIDA","CERRADO","ABIERTO")</f>
        <v>ABIERTO</v>
      </c>
      <c r="BJ5" s="250" t="str">
        <f t="shared" ref="BJ5:BJ29" si="11">IF(AG5="CUMPLIDA","CERRADO","ABIERTO")</f>
        <v>ABIERTO</v>
      </c>
    </row>
    <row r="6" spans="1:69" s="497" customFormat="1" ht="35.1" customHeight="1" x14ac:dyDescent="0.2">
      <c r="A6" s="71"/>
      <c r="B6" s="71"/>
      <c r="C6" s="72" t="s">
        <v>81</v>
      </c>
      <c r="D6" s="71"/>
      <c r="E6" s="571"/>
      <c r="F6" s="71"/>
      <c r="G6" s="71">
        <v>7</v>
      </c>
      <c r="H6" s="73" t="s">
        <v>135</v>
      </c>
      <c r="I6" s="74" t="s">
        <v>141</v>
      </c>
      <c r="J6" s="77" t="s">
        <v>142</v>
      </c>
      <c r="K6" s="75" t="s">
        <v>143</v>
      </c>
      <c r="L6" s="75" t="s">
        <v>144</v>
      </c>
      <c r="M6" s="76">
        <v>1</v>
      </c>
      <c r="N6" s="72" t="s">
        <v>88</v>
      </c>
      <c r="O6" s="72" t="str">
        <f>IF(H6="","",VLOOKUP(H6,'[1]Procedimientos Publicar'!$C$6:$E$85,3,FALSE))</f>
        <v>SECRETARIA GENERAL</v>
      </c>
      <c r="P6" s="72" t="s">
        <v>140</v>
      </c>
      <c r="Q6" s="71"/>
      <c r="R6" s="71"/>
      <c r="S6" s="77"/>
      <c r="T6" s="78">
        <v>1</v>
      </c>
      <c r="U6" s="71"/>
      <c r="V6" s="201">
        <v>44743</v>
      </c>
      <c r="W6" s="79">
        <v>44012</v>
      </c>
      <c r="X6" s="202">
        <v>45657</v>
      </c>
      <c r="Y6" s="204">
        <v>44286</v>
      </c>
      <c r="Z6" s="205" t="s">
        <v>465</v>
      </c>
      <c r="AA6" s="71">
        <v>0.01</v>
      </c>
      <c r="AB6" s="206">
        <f>(IF(AA6="","",IF(OR($M6=0,$M6="",$Y6=""),"",AA6/$M6)))</f>
        <v>0.01</v>
      </c>
      <c r="AC6" s="207">
        <f t="shared" ref="AC6:AC30" si="12">(IF(OR($T6="",AB6=""),"",IF(OR($T6=0,AB6=0),0,IF((AB6*100%)/$T6&gt;100%,100%,(AB6*100%)/$T6))))</f>
        <v>0.01</v>
      </c>
      <c r="AD6" s="248" t="str">
        <f t="shared" si="0"/>
        <v>ALERTA</v>
      </c>
      <c r="AE6" s="252" t="s">
        <v>466</v>
      </c>
      <c r="AF6" s="190"/>
      <c r="AG6" s="249" t="str">
        <f>IF(AC6=100%,IF(AC6&gt;0.1%,"CUMPLIDA","PENDIENTE"),IF(AC6&lt;0%,"INCUMPLIDA","PENDIENTE"))</f>
        <v>PENDIENTE</v>
      </c>
      <c r="AH6" s="208" t="s">
        <v>828</v>
      </c>
      <c r="AI6" s="384" t="s">
        <v>831</v>
      </c>
      <c r="AJ6" s="420">
        <v>0.05</v>
      </c>
      <c r="AK6" s="418">
        <f t="shared" ref="AK6:AK8" si="13">(IF(AJ6="","",IF(OR($M6=0,$M6="",AH6=""),"",AJ6/$M6)))</f>
        <v>0.05</v>
      </c>
      <c r="AL6" s="210">
        <f t="shared" si="1"/>
        <v>0.05</v>
      </c>
      <c r="AM6" s="387" t="str">
        <f t="shared" si="2"/>
        <v>ALERTA</v>
      </c>
      <c r="AN6" s="425" t="s">
        <v>465</v>
      </c>
      <c r="AO6" s="369" t="s">
        <v>830</v>
      </c>
      <c r="AP6" s="374" t="str">
        <f t="shared" ref="AP6:AP8" si="14">IF(AL6=100%,IF(AL6&gt;50%,"CUMPLIDA","PENDIENTE"),IF(AL6&lt;40%,"ATENCIÓN","PENDIENTE"))</f>
        <v>ATENCIÓN</v>
      </c>
      <c r="AQ6" s="254">
        <v>44469</v>
      </c>
      <c r="AR6" s="252" t="s">
        <v>1060</v>
      </c>
      <c r="AS6" s="190">
        <v>0.01</v>
      </c>
      <c r="AT6" s="212">
        <f t="shared" si="3"/>
        <v>0.01</v>
      </c>
      <c r="AU6" s="213">
        <f t="shared" si="4"/>
        <v>0.01</v>
      </c>
      <c r="AV6" s="248" t="str">
        <f t="shared" si="5"/>
        <v>ALERTA</v>
      </c>
      <c r="AW6" s="252" t="s">
        <v>1061</v>
      </c>
      <c r="AX6" s="505" t="s">
        <v>1057</v>
      </c>
      <c r="AY6" s="249" t="str">
        <f t="shared" ref="AY6:AY8" si="15">IF(AU6=100%,IF(AU6&gt;50%,"CUMPLIDA","PENDIENTE"),IF(AU6&lt;40%,"ATENCIÓN","PENDIENTE"))</f>
        <v>ATENCIÓN</v>
      </c>
      <c r="AZ6" s="254"/>
      <c r="BA6" s="252"/>
      <c r="BB6" s="252"/>
      <c r="BC6" s="255" t="str">
        <f t="shared" si="6"/>
        <v/>
      </c>
      <c r="BD6" s="256" t="str">
        <f t="shared" si="7"/>
        <v/>
      </c>
      <c r="BE6" s="248" t="str">
        <f t="shared" si="8"/>
        <v/>
      </c>
      <c r="BF6" s="572"/>
      <c r="BG6" s="249" t="str">
        <f t="shared" si="9"/>
        <v>PENDIENTE</v>
      </c>
      <c r="BH6" s="250"/>
      <c r="BI6" s="250" t="str">
        <f t="shared" si="10"/>
        <v>ABIERTO</v>
      </c>
      <c r="BJ6" s="250" t="str">
        <f t="shared" si="11"/>
        <v>ABIERTO</v>
      </c>
    </row>
    <row r="7" spans="1:69" s="497" customFormat="1" ht="35.1" customHeight="1" x14ac:dyDescent="0.25">
      <c r="A7" s="71"/>
      <c r="B7" s="71"/>
      <c r="C7" s="72" t="s">
        <v>81</v>
      </c>
      <c r="D7" s="71"/>
      <c r="E7" s="571"/>
      <c r="F7" s="71"/>
      <c r="G7" s="71">
        <v>10</v>
      </c>
      <c r="H7" s="73" t="s">
        <v>135</v>
      </c>
      <c r="I7" s="80" t="s">
        <v>145</v>
      </c>
      <c r="J7" s="81"/>
      <c r="K7" s="75"/>
      <c r="L7" s="75"/>
      <c r="M7" s="76">
        <v>1</v>
      </c>
      <c r="N7" s="72" t="s">
        <v>88</v>
      </c>
      <c r="O7" s="72" t="str">
        <f>IF(H7="","",VLOOKUP(H7,'[1]Procedimientos Publicar'!$C$6:$E$85,3,FALSE))</f>
        <v>SECRETARIA GENERAL</v>
      </c>
      <c r="P7" s="72" t="s">
        <v>140</v>
      </c>
      <c r="Q7" s="71"/>
      <c r="R7" s="71"/>
      <c r="S7" s="77"/>
      <c r="T7" s="78">
        <v>1</v>
      </c>
      <c r="U7" s="71"/>
      <c r="V7" s="201">
        <v>45658</v>
      </c>
      <c r="W7" s="79"/>
      <c r="X7" s="201">
        <v>45868</v>
      </c>
      <c r="Y7" s="204">
        <v>44286</v>
      </c>
      <c r="Z7" s="217" t="s">
        <v>467</v>
      </c>
      <c r="AA7" s="71">
        <v>0.01</v>
      </c>
      <c r="AB7" s="206">
        <f>(IF(AA7="","",IF(OR($M7=0,$M7="",$Y7=""),"",AA7/$M7)))</f>
        <v>0.01</v>
      </c>
      <c r="AC7" s="207">
        <f t="shared" si="12"/>
        <v>0.01</v>
      </c>
      <c r="AD7" s="248" t="str">
        <f t="shared" si="0"/>
        <v>ALERTA</v>
      </c>
      <c r="AE7" s="252" t="s">
        <v>468</v>
      </c>
      <c r="AF7" s="190"/>
      <c r="AG7" s="249" t="str">
        <f>IF(AC7=100%,IF(AC7&gt;0.1%,"CUMPLIDA","PENDIENTE"),IF(AC7&lt;0%,"INCUMPLIDA","PENDIENTE"))</f>
        <v>PENDIENTE</v>
      </c>
      <c r="AH7" s="208" t="s">
        <v>828</v>
      </c>
      <c r="AI7" s="426" t="s">
        <v>467</v>
      </c>
      <c r="AJ7" s="420">
        <v>0.05</v>
      </c>
      <c r="AK7" s="418">
        <f t="shared" si="13"/>
        <v>0.05</v>
      </c>
      <c r="AL7" s="210">
        <f t="shared" si="1"/>
        <v>0.05</v>
      </c>
      <c r="AM7" s="387" t="str">
        <f t="shared" si="2"/>
        <v>ALERTA</v>
      </c>
      <c r="AN7" s="420" t="s">
        <v>832</v>
      </c>
      <c r="AO7" s="369" t="s">
        <v>830</v>
      </c>
      <c r="AP7" s="374" t="str">
        <f t="shared" si="14"/>
        <v>ATENCIÓN</v>
      </c>
      <c r="AQ7" s="254">
        <v>44469</v>
      </c>
      <c r="AR7" s="252" t="s">
        <v>1060</v>
      </c>
      <c r="AS7" s="190">
        <v>0.01</v>
      </c>
      <c r="AT7" s="212">
        <f t="shared" si="3"/>
        <v>0.01</v>
      </c>
      <c r="AU7" s="213">
        <f t="shared" si="4"/>
        <v>0.01</v>
      </c>
      <c r="AV7" s="248" t="str">
        <f t="shared" si="5"/>
        <v>ALERTA</v>
      </c>
      <c r="AW7" s="252" t="s">
        <v>1062</v>
      </c>
      <c r="AX7" s="505" t="s">
        <v>1057</v>
      </c>
      <c r="AY7" s="249" t="str">
        <f t="shared" si="15"/>
        <v>ATENCIÓN</v>
      </c>
      <c r="AZ7" s="254"/>
      <c r="BA7" s="252"/>
      <c r="BB7" s="252"/>
      <c r="BC7" s="255" t="str">
        <f t="shared" si="6"/>
        <v/>
      </c>
      <c r="BD7" s="256" t="str">
        <f t="shared" si="7"/>
        <v/>
      </c>
      <c r="BE7" s="248" t="str">
        <f t="shared" si="8"/>
        <v/>
      </c>
      <c r="BF7" s="572"/>
      <c r="BG7" s="249" t="str">
        <f t="shared" si="9"/>
        <v>PENDIENTE</v>
      </c>
      <c r="BH7" s="250"/>
      <c r="BI7" s="250" t="str">
        <f t="shared" si="10"/>
        <v>ABIERTO</v>
      </c>
      <c r="BJ7" s="250" t="str">
        <f t="shared" si="11"/>
        <v>ABIERTO</v>
      </c>
    </row>
    <row r="8" spans="1:69" s="497" customFormat="1" ht="35.1" customHeight="1" x14ac:dyDescent="0.25">
      <c r="A8" s="71"/>
      <c r="B8" s="71"/>
      <c r="C8" s="72" t="s">
        <v>81</v>
      </c>
      <c r="D8" s="71"/>
      <c r="E8" s="571"/>
      <c r="F8" s="71"/>
      <c r="G8" s="71">
        <v>11</v>
      </c>
      <c r="H8" s="73" t="s">
        <v>135</v>
      </c>
      <c r="I8" s="80" t="s">
        <v>146</v>
      </c>
      <c r="J8" s="81"/>
      <c r="K8" s="75"/>
      <c r="L8" s="75"/>
      <c r="M8" s="76">
        <v>1</v>
      </c>
      <c r="N8" s="72" t="s">
        <v>88</v>
      </c>
      <c r="O8" s="72" t="str">
        <f>IF(H8="","",VLOOKUP(H8,'[1]Procedimientos Publicar'!$C$6:$E$85,3,FALSE))</f>
        <v>SECRETARIA GENERAL</v>
      </c>
      <c r="P8" s="72" t="s">
        <v>140</v>
      </c>
      <c r="Q8" s="71"/>
      <c r="R8" s="71"/>
      <c r="S8" s="77"/>
      <c r="T8" s="78">
        <v>1</v>
      </c>
      <c r="U8" s="71"/>
      <c r="V8" s="203">
        <v>45870</v>
      </c>
      <c r="W8" s="79"/>
      <c r="X8" s="202">
        <v>45899</v>
      </c>
      <c r="Y8" s="204">
        <v>44286</v>
      </c>
      <c r="Z8" s="218" t="s">
        <v>469</v>
      </c>
      <c r="AA8" s="71">
        <v>0.01</v>
      </c>
      <c r="AB8" s="206">
        <f>(IF(AA8="","",IF(OR($M8=0,$M8="",$Y8=""),"",AA8/$M8)))</f>
        <v>0.01</v>
      </c>
      <c r="AC8" s="207">
        <f t="shared" si="12"/>
        <v>0.01</v>
      </c>
      <c r="AD8" s="248" t="str">
        <f t="shared" si="0"/>
        <v>ALERTA</v>
      </c>
      <c r="AE8" s="252" t="s">
        <v>470</v>
      </c>
      <c r="AF8" s="190"/>
      <c r="AG8" s="249" t="str">
        <f>IF(AC8=100%,IF(AC8&gt;0.1%,"CUMPLIDA","PENDIENTE"),IF(AC8&lt;0%,"INCUMPLIDA","PENDIENTE"))</f>
        <v>PENDIENTE</v>
      </c>
      <c r="AH8" s="208" t="s">
        <v>828</v>
      </c>
      <c r="AI8" s="427" t="s">
        <v>833</v>
      </c>
      <c r="AJ8" s="420">
        <v>0.05</v>
      </c>
      <c r="AK8" s="418">
        <f t="shared" si="13"/>
        <v>0.05</v>
      </c>
      <c r="AL8" s="210">
        <f t="shared" si="1"/>
        <v>0.05</v>
      </c>
      <c r="AM8" s="387" t="str">
        <f t="shared" si="2"/>
        <v>ALERTA</v>
      </c>
      <c r="AN8" s="384" t="s">
        <v>834</v>
      </c>
      <c r="AO8" s="369" t="s">
        <v>830</v>
      </c>
      <c r="AP8" s="374" t="str">
        <f t="shared" si="14"/>
        <v>ATENCIÓN</v>
      </c>
      <c r="AQ8" s="254">
        <v>44469</v>
      </c>
      <c r="AR8" s="252" t="s">
        <v>1060</v>
      </c>
      <c r="AS8" s="190">
        <v>0.01</v>
      </c>
      <c r="AT8" s="212">
        <f t="shared" si="3"/>
        <v>0.01</v>
      </c>
      <c r="AU8" s="213">
        <f t="shared" si="4"/>
        <v>0.01</v>
      </c>
      <c r="AV8" s="248" t="str">
        <f t="shared" si="5"/>
        <v>ALERTA</v>
      </c>
      <c r="AW8" s="252" t="s">
        <v>1063</v>
      </c>
      <c r="AX8" s="505" t="s">
        <v>1057</v>
      </c>
      <c r="AY8" s="249" t="str">
        <f t="shared" si="15"/>
        <v>ATENCIÓN</v>
      </c>
      <c r="AZ8" s="254"/>
      <c r="BA8" s="489"/>
      <c r="BB8" s="252"/>
      <c r="BC8" s="255" t="str">
        <f t="shared" si="6"/>
        <v/>
      </c>
      <c r="BD8" s="256" t="str">
        <f t="shared" si="7"/>
        <v/>
      </c>
      <c r="BE8" s="248" t="str">
        <f t="shared" si="8"/>
        <v/>
      </c>
      <c r="BF8" s="572"/>
      <c r="BG8" s="249" t="str">
        <f t="shared" si="9"/>
        <v>PENDIENTE</v>
      </c>
      <c r="BH8" s="250"/>
      <c r="BI8" s="250" t="str">
        <f t="shared" si="10"/>
        <v>ABIERTO</v>
      </c>
      <c r="BJ8" s="250" t="str">
        <f t="shared" si="11"/>
        <v>ABIERTO</v>
      </c>
    </row>
    <row r="9" spans="1:69" s="497" customFormat="1" ht="35.1" customHeight="1" x14ac:dyDescent="0.2">
      <c r="A9" s="234"/>
      <c r="B9" s="234"/>
      <c r="C9" s="490" t="s">
        <v>81</v>
      </c>
      <c r="D9" s="235"/>
      <c r="E9" s="573" t="s">
        <v>524</v>
      </c>
      <c r="F9" s="236">
        <v>44130</v>
      </c>
      <c r="G9" s="235">
        <v>1</v>
      </c>
      <c r="H9" s="237" t="s">
        <v>135</v>
      </c>
      <c r="I9" s="242" t="s">
        <v>487</v>
      </c>
      <c r="J9" s="490" t="s">
        <v>509</v>
      </c>
      <c r="K9" s="490" t="s">
        <v>528</v>
      </c>
      <c r="L9" s="490" t="s">
        <v>547</v>
      </c>
      <c r="M9" s="76">
        <v>1</v>
      </c>
      <c r="N9" s="490" t="s">
        <v>88</v>
      </c>
      <c r="O9" s="490" t="str">
        <f>IF(H9="","",VLOOKUP(H9,'[1]Procedimientos Publicar'!$C$6:$E$85,3,FALSE))</f>
        <v>SECRETARIA GENERAL</v>
      </c>
      <c r="P9" s="246" t="s">
        <v>140</v>
      </c>
      <c r="Q9" s="240"/>
      <c r="R9" s="240"/>
      <c r="S9" s="240"/>
      <c r="T9" s="241">
        <v>1</v>
      </c>
      <c r="U9" s="235"/>
      <c r="V9" s="79">
        <v>44235</v>
      </c>
      <c r="W9" s="79">
        <v>44600</v>
      </c>
      <c r="X9" s="238"/>
      <c r="Y9" s="236">
        <v>44286</v>
      </c>
      <c r="Z9" s="337" t="s">
        <v>472</v>
      </c>
      <c r="AA9" s="338">
        <v>0.4</v>
      </c>
      <c r="AB9" s="339">
        <f t="shared" ref="AB9:AB29" si="16">(IF(AA9="","",IF(OR($M9=0,$M9="",$Y9=""),"",AA9/$M9)))</f>
        <v>0.4</v>
      </c>
      <c r="AC9" s="340">
        <f t="shared" si="12"/>
        <v>0.4</v>
      </c>
      <c r="AD9" s="248" t="str">
        <f t="shared" si="0"/>
        <v>EN TERMINO</v>
      </c>
      <c r="AE9" s="229" t="s">
        <v>473</v>
      </c>
      <c r="AF9" s="230"/>
      <c r="AG9" s="249" t="str">
        <f>IF(AC9=100%,IF(AC9&gt;25%,"CUMPLIDA","PENDIENTE"),IF(AC9&lt;25%,"INCUMPLIDA","PENDIENTE"))</f>
        <v>PENDIENTE</v>
      </c>
      <c r="AH9" s="208" t="s">
        <v>828</v>
      </c>
      <c r="AI9" s="430" t="s">
        <v>837</v>
      </c>
      <c r="AJ9" s="420">
        <v>0.4</v>
      </c>
      <c r="AK9" s="418">
        <f t="shared" ref="AK9:AK30" si="17">(IF(AJ9="","",IF(OR($M9=0,$M9="",AH9=""),"",AJ9/$M9)))</f>
        <v>0.4</v>
      </c>
      <c r="AL9" s="210">
        <f t="shared" si="1"/>
        <v>0.4</v>
      </c>
      <c r="AM9" s="387" t="str">
        <f t="shared" si="2"/>
        <v>ALERTA</v>
      </c>
      <c r="AN9" s="431" t="s">
        <v>838</v>
      </c>
      <c r="AO9" s="369" t="s">
        <v>830</v>
      </c>
      <c r="AP9" s="374" t="str">
        <f t="shared" ref="AP9:AP12" si="18">IF(AL9=100%,IF(AL9&gt;50%,"CUMPLIDA","PENDIENTE"),IF(AL9&lt;40%,"ATENCIÓN","PENDIENTE"))</f>
        <v>PENDIENTE</v>
      </c>
      <c r="AQ9" s="254">
        <v>44469</v>
      </c>
      <c r="AR9" s="584" t="s">
        <v>1064</v>
      </c>
      <c r="AS9" s="584">
        <v>1</v>
      </c>
      <c r="AT9" s="212">
        <f t="shared" si="3"/>
        <v>1</v>
      </c>
      <c r="AU9" s="213">
        <f t="shared" si="4"/>
        <v>1</v>
      </c>
      <c r="AV9" s="248" t="str">
        <f t="shared" si="5"/>
        <v>OK</v>
      </c>
      <c r="AW9" s="505" t="s">
        <v>1065</v>
      </c>
      <c r="AX9" s="505" t="s">
        <v>1057</v>
      </c>
      <c r="AY9" s="249" t="str">
        <f t="shared" ref="AY9:AY12" si="19">IF(AU9=100%,IF(AU9&gt;75%,"CUMPLIDA","PENDIENTE"),IF(AU9&lt;75%,"INCUMPLIDA","PENDIENTE"))</f>
        <v>CUMPLIDA</v>
      </c>
      <c r="AZ9" s="254"/>
      <c r="BA9" s="252"/>
      <c r="BB9" s="252"/>
      <c r="BC9" s="255" t="str">
        <f t="shared" si="6"/>
        <v/>
      </c>
      <c r="BD9" s="256" t="str">
        <f t="shared" si="7"/>
        <v/>
      </c>
      <c r="BE9" s="248" t="str">
        <f t="shared" si="8"/>
        <v/>
      </c>
      <c r="BF9" s="572"/>
      <c r="BG9" s="249" t="str">
        <f t="shared" si="9"/>
        <v>PENDIENTE</v>
      </c>
      <c r="BH9" s="250"/>
      <c r="BI9" s="250" t="str">
        <f t="shared" si="10"/>
        <v>ABIERTO</v>
      </c>
      <c r="BJ9" s="250" t="str">
        <f>IF(AY9="CUMPLIDA","CERRADO","ABIERTO")</f>
        <v>CERRADO</v>
      </c>
    </row>
    <row r="10" spans="1:69" s="497" customFormat="1" ht="35.1" customHeight="1" x14ac:dyDescent="0.2">
      <c r="A10" s="234"/>
      <c r="B10" s="234"/>
      <c r="C10" s="490" t="s">
        <v>81</v>
      </c>
      <c r="D10" s="235"/>
      <c r="E10" s="574"/>
      <c r="F10" s="236">
        <v>44130</v>
      </c>
      <c r="G10" s="235">
        <v>2</v>
      </c>
      <c r="H10" s="237" t="s">
        <v>135</v>
      </c>
      <c r="I10" s="242" t="s">
        <v>488</v>
      </c>
      <c r="J10" s="490" t="s">
        <v>510</v>
      </c>
      <c r="K10" s="490" t="s">
        <v>529</v>
      </c>
      <c r="L10" s="490" t="s">
        <v>547</v>
      </c>
      <c r="M10" s="76">
        <v>1</v>
      </c>
      <c r="N10" s="490" t="s">
        <v>88</v>
      </c>
      <c r="O10" s="490" t="str">
        <f>IF(H10="","",VLOOKUP(H10,'[1]Procedimientos Publicar'!$C$6:$E$85,3,FALSE))</f>
        <v>SECRETARIA GENERAL</v>
      </c>
      <c r="P10" s="246" t="s">
        <v>140</v>
      </c>
      <c r="Q10" s="240"/>
      <c r="R10" s="240"/>
      <c r="S10" s="240"/>
      <c r="T10" s="241">
        <v>1</v>
      </c>
      <c r="U10" s="235"/>
      <c r="V10" s="79">
        <v>44235</v>
      </c>
      <c r="W10" s="79">
        <v>44600</v>
      </c>
      <c r="X10" s="238"/>
      <c r="Y10" s="236">
        <v>44286</v>
      </c>
      <c r="Z10" s="337" t="s">
        <v>474</v>
      </c>
      <c r="AA10" s="338">
        <v>0.25</v>
      </c>
      <c r="AB10" s="339">
        <f t="shared" si="16"/>
        <v>0.25</v>
      </c>
      <c r="AC10" s="340">
        <f t="shared" si="12"/>
        <v>0.25</v>
      </c>
      <c r="AD10" s="248" t="str">
        <f t="shared" si="0"/>
        <v>EN TERMINO</v>
      </c>
      <c r="AE10" s="229" t="s">
        <v>473</v>
      </c>
      <c r="AF10" s="230"/>
      <c r="AG10" s="249" t="str">
        <f>IF(AC10=100%,IF(AC10&gt;25%,"CUMPLIDA","PENDIENTE"),IF(AC10&lt;25%,"INCUMPLIDA","PENDIENTE"))</f>
        <v>PENDIENTE</v>
      </c>
      <c r="AH10" s="208" t="s">
        <v>828</v>
      </c>
      <c r="AI10" s="432" t="s">
        <v>839</v>
      </c>
      <c r="AJ10" s="420">
        <v>0.25</v>
      </c>
      <c r="AK10" s="418">
        <f t="shared" si="17"/>
        <v>0.25</v>
      </c>
      <c r="AL10" s="210">
        <f t="shared" si="1"/>
        <v>0.25</v>
      </c>
      <c r="AM10" s="387" t="str">
        <f t="shared" si="2"/>
        <v>ALERTA</v>
      </c>
      <c r="AN10" s="431" t="s">
        <v>840</v>
      </c>
      <c r="AO10" s="369" t="s">
        <v>830</v>
      </c>
      <c r="AP10" s="374" t="str">
        <f t="shared" si="18"/>
        <v>ATENCIÓN</v>
      </c>
      <c r="AQ10" s="254">
        <v>44469</v>
      </c>
      <c r="AR10" s="585" t="s">
        <v>1066</v>
      </c>
      <c r="AS10" s="584">
        <v>0.5</v>
      </c>
      <c r="AT10" s="212">
        <f t="shared" si="3"/>
        <v>0.5</v>
      </c>
      <c r="AU10" s="213">
        <f t="shared" si="4"/>
        <v>0.5</v>
      </c>
      <c r="AV10" s="248" t="str">
        <f t="shared" si="5"/>
        <v>ALERTA</v>
      </c>
      <c r="AW10" s="505" t="s">
        <v>1067</v>
      </c>
      <c r="AX10" s="505" t="s">
        <v>1057</v>
      </c>
      <c r="AY10" s="249" t="str">
        <f>IF(AU10=100%,IF(AU10&gt;75%,"CUMPLIDA","PENDIENTE"),IF(AU10&lt;75%,"ATENCIÓN","PENDIENTE"))</f>
        <v>ATENCIÓN</v>
      </c>
      <c r="AZ10" s="254"/>
      <c r="BA10" s="252"/>
      <c r="BB10" s="252"/>
      <c r="BC10" s="255" t="str">
        <f t="shared" si="6"/>
        <v/>
      </c>
      <c r="BD10" s="256" t="str">
        <f t="shared" si="7"/>
        <v/>
      </c>
      <c r="BE10" s="248" t="str">
        <f t="shared" si="8"/>
        <v/>
      </c>
      <c r="BF10" s="572"/>
      <c r="BG10" s="249" t="str">
        <f t="shared" si="9"/>
        <v>PENDIENTE</v>
      </c>
      <c r="BH10" s="250"/>
      <c r="BI10" s="250" t="str">
        <f t="shared" si="10"/>
        <v>ABIERTO</v>
      </c>
      <c r="BJ10" s="250" t="str">
        <f t="shared" ref="BJ10:BJ18" si="20">IF(AY10="CUMPLIDA","CERRADO","ABIERTO")</f>
        <v>ABIERTO</v>
      </c>
    </row>
    <row r="11" spans="1:69" s="497" customFormat="1" ht="35.1" customHeight="1" x14ac:dyDescent="0.2">
      <c r="A11" s="234"/>
      <c r="B11" s="234"/>
      <c r="C11" s="490" t="s">
        <v>81</v>
      </c>
      <c r="D11" s="235"/>
      <c r="E11" s="574"/>
      <c r="F11" s="236">
        <v>44130</v>
      </c>
      <c r="G11" s="235">
        <v>3</v>
      </c>
      <c r="H11" s="237" t="s">
        <v>135</v>
      </c>
      <c r="I11" s="243" t="s">
        <v>489</v>
      </c>
      <c r="J11" s="490" t="s">
        <v>511</v>
      </c>
      <c r="K11" s="490" t="s">
        <v>530</v>
      </c>
      <c r="L11" s="490" t="s">
        <v>548</v>
      </c>
      <c r="M11" s="76">
        <v>1</v>
      </c>
      <c r="N11" s="490" t="s">
        <v>88</v>
      </c>
      <c r="O11" s="490" t="str">
        <f>IF(H11="","",VLOOKUP(H11,'[1]Procedimientos Publicar'!$C$6:$E$85,3,FALSE))</f>
        <v>SECRETARIA GENERAL</v>
      </c>
      <c r="P11" s="246" t="s">
        <v>140</v>
      </c>
      <c r="Q11" s="240"/>
      <c r="R11" s="240"/>
      <c r="S11" s="240"/>
      <c r="T11" s="241">
        <v>1</v>
      </c>
      <c r="U11" s="235"/>
      <c r="V11" s="79">
        <v>44235</v>
      </c>
      <c r="W11" s="79">
        <v>44600</v>
      </c>
      <c r="X11" s="238"/>
      <c r="Y11" s="236">
        <v>44286</v>
      </c>
      <c r="Z11" s="337" t="s">
        <v>475</v>
      </c>
      <c r="AA11" s="338">
        <v>0.25</v>
      </c>
      <c r="AB11" s="339">
        <f t="shared" si="16"/>
        <v>0.25</v>
      </c>
      <c r="AC11" s="340">
        <f t="shared" si="12"/>
        <v>0.25</v>
      </c>
      <c r="AD11" s="248" t="str">
        <f t="shared" si="0"/>
        <v>EN TERMINO</v>
      </c>
      <c r="AE11" s="229" t="s">
        <v>473</v>
      </c>
      <c r="AF11" s="230"/>
      <c r="AG11" s="249" t="str">
        <f>IF(AC11=100%,IF(AC11&gt;25%,"CUMPLIDA","PENDIENTE"),IF(AC11&lt;25%,"INCUMPLIDA","PENDIENTE"))</f>
        <v>PENDIENTE</v>
      </c>
      <c r="AH11" s="208" t="s">
        <v>828</v>
      </c>
      <c r="AI11" s="433" t="s">
        <v>841</v>
      </c>
      <c r="AJ11" s="420">
        <v>0.25</v>
      </c>
      <c r="AK11" s="418">
        <f t="shared" si="17"/>
        <v>0.25</v>
      </c>
      <c r="AL11" s="210">
        <f t="shared" si="1"/>
        <v>0.25</v>
      </c>
      <c r="AM11" s="387" t="str">
        <f t="shared" si="2"/>
        <v>ALERTA</v>
      </c>
      <c r="AN11" s="433" t="s">
        <v>842</v>
      </c>
      <c r="AO11" s="369" t="s">
        <v>830</v>
      </c>
      <c r="AP11" s="374" t="str">
        <f t="shared" si="18"/>
        <v>ATENCIÓN</v>
      </c>
      <c r="AQ11" s="254">
        <v>44469</v>
      </c>
      <c r="AR11" s="252" t="s">
        <v>1068</v>
      </c>
      <c r="AS11" s="584">
        <v>1</v>
      </c>
      <c r="AT11" s="212">
        <f t="shared" si="3"/>
        <v>1</v>
      </c>
      <c r="AU11" s="213">
        <f t="shared" si="4"/>
        <v>1</v>
      </c>
      <c r="AV11" s="248" t="str">
        <f t="shared" si="5"/>
        <v>OK</v>
      </c>
      <c r="AW11" s="505" t="s">
        <v>1069</v>
      </c>
      <c r="AX11" s="505" t="s">
        <v>1057</v>
      </c>
      <c r="AY11" s="249" t="str">
        <f t="shared" si="19"/>
        <v>CUMPLIDA</v>
      </c>
      <c r="AZ11" s="254"/>
      <c r="BA11" s="252"/>
      <c r="BB11" s="252"/>
      <c r="BC11" s="255" t="str">
        <f t="shared" si="6"/>
        <v/>
      </c>
      <c r="BD11" s="256" t="str">
        <f t="shared" si="7"/>
        <v/>
      </c>
      <c r="BE11" s="248" t="str">
        <f t="shared" si="8"/>
        <v/>
      </c>
      <c r="BF11" s="572"/>
      <c r="BG11" s="249" t="str">
        <f t="shared" si="9"/>
        <v>PENDIENTE</v>
      </c>
      <c r="BH11" s="250"/>
      <c r="BI11" s="250" t="str">
        <f t="shared" si="10"/>
        <v>ABIERTO</v>
      </c>
      <c r="BJ11" s="250" t="str">
        <f t="shared" si="20"/>
        <v>CERRADO</v>
      </c>
    </row>
    <row r="12" spans="1:69" s="497" customFormat="1" ht="35.1" customHeight="1" x14ac:dyDescent="0.2">
      <c r="A12" s="234"/>
      <c r="B12" s="234"/>
      <c r="C12" s="490" t="s">
        <v>81</v>
      </c>
      <c r="D12" s="235"/>
      <c r="E12" s="574"/>
      <c r="F12" s="236">
        <v>44130</v>
      </c>
      <c r="G12" s="235">
        <v>4</v>
      </c>
      <c r="H12" s="237" t="s">
        <v>135</v>
      </c>
      <c r="I12" s="244" t="s">
        <v>490</v>
      </c>
      <c r="J12" s="490" t="s">
        <v>512</v>
      </c>
      <c r="K12" s="245" t="s">
        <v>531</v>
      </c>
      <c r="L12" s="490" t="s">
        <v>549</v>
      </c>
      <c r="M12" s="76">
        <v>1</v>
      </c>
      <c r="N12" s="490" t="s">
        <v>88</v>
      </c>
      <c r="O12" s="490" t="str">
        <f>IF(H12="","",VLOOKUP(H12,'[1]Procedimientos Publicar'!$C$6:$E$85,3,FALSE))</f>
        <v>SECRETARIA GENERAL</v>
      </c>
      <c r="P12" s="246" t="s">
        <v>140</v>
      </c>
      <c r="Q12" s="240"/>
      <c r="R12" s="240"/>
      <c r="S12" s="240"/>
      <c r="T12" s="241">
        <v>1</v>
      </c>
      <c r="U12" s="235"/>
      <c r="V12" s="79">
        <v>44235</v>
      </c>
      <c r="W12" s="79">
        <v>44600</v>
      </c>
      <c r="X12" s="238"/>
      <c r="Y12" s="236">
        <v>44286</v>
      </c>
      <c r="Z12" s="337" t="s">
        <v>476</v>
      </c>
      <c r="AA12" s="338">
        <v>0.01</v>
      </c>
      <c r="AB12" s="339">
        <f t="shared" si="16"/>
        <v>0.01</v>
      </c>
      <c r="AC12" s="340">
        <f t="shared" si="12"/>
        <v>0.01</v>
      </c>
      <c r="AD12" s="248" t="str">
        <f t="shared" si="0"/>
        <v>ALERTA</v>
      </c>
      <c r="AE12" s="252" t="s">
        <v>477</v>
      </c>
      <c r="AF12" s="230"/>
      <c r="AG12" s="249" t="str">
        <f>IF(AC12=100%,IF(AC12&gt;0.01%,"CUMPLIDA","PENDIENTE"),IF(AC12&lt;0%,"INCUMPLIDA","PENDIENTE"))</f>
        <v>PENDIENTE</v>
      </c>
      <c r="AH12" s="208" t="s">
        <v>828</v>
      </c>
      <c r="AI12" s="433" t="s">
        <v>843</v>
      </c>
      <c r="AJ12" s="420">
        <v>0.5</v>
      </c>
      <c r="AK12" s="418">
        <f t="shared" si="17"/>
        <v>0.5</v>
      </c>
      <c r="AL12" s="210">
        <f t="shared" si="1"/>
        <v>0.5</v>
      </c>
      <c r="AM12" s="387" t="str">
        <f t="shared" si="2"/>
        <v>EN TERMINO</v>
      </c>
      <c r="AN12" s="433" t="s">
        <v>844</v>
      </c>
      <c r="AO12" s="369" t="s">
        <v>830</v>
      </c>
      <c r="AP12" s="374" t="str">
        <f t="shared" si="18"/>
        <v>PENDIENTE</v>
      </c>
      <c r="AQ12" s="254">
        <v>44469</v>
      </c>
      <c r="AR12" s="505" t="s">
        <v>1070</v>
      </c>
      <c r="AS12" s="584">
        <v>1</v>
      </c>
      <c r="AT12" s="212">
        <f t="shared" si="3"/>
        <v>1</v>
      </c>
      <c r="AU12" s="213">
        <f t="shared" si="4"/>
        <v>1</v>
      </c>
      <c r="AV12" s="248" t="str">
        <f t="shared" si="5"/>
        <v>OK</v>
      </c>
      <c r="AW12" s="505" t="s">
        <v>1071</v>
      </c>
      <c r="AX12" s="505" t="s">
        <v>1057</v>
      </c>
      <c r="AY12" s="249" t="str">
        <f t="shared" si="19"/>
        <v>CUMPLIDA</v>
      </c>
      <c r="AZ12" s="254"/>
      <c r="BA12" s="489"/>
      <c r="BB12" s="252"/>
      <c r="BC12" s="255" t="str">
        <f t="shared" si="6"/>
        <v/>
      </c>
      <c r="BD12" s="256" t="str">
        <f t="shared" si="7"/>
        <v/>
      </c>
      <c r="BE12" s="248" t="str">
        <f t="shared" si="8"/>
        <v/>
      </c>
      <c r="BF12" s="572"/>
      <c r="BG12" s="249" t="str">
        <f t="shared" si="9"/>
        <v>PENDIENTE</v>
      </c>
      <c r="BH12" s="250"/>
      <c r="BI12" s="250" t="str">
        <f>IF(AG12="CUMPLIDA","CERRADO","ABIERTO")</f>
        <v>ABIERTO</v>
      </c>
      <c r="BJ12" s="250" t="str">
        <f t="shared" si="20"/>
        <v>CERRADO</v>
      </c>
    </row>
    <row r="13" spans="1:69" s="497" customFormat="1" ht="35.1" customHeight="1" x14ac:dyDescent="0.2">
      <c r="A13" s="234"/>
      <c r="B13" s="234"/>
      <c r="C13" s="490" t="s">
        <v>81</v>
      </c>
      <c r="D13" s="235"/>
      <c r="E13" s="574"/>
      <c r="F13" s="236">
        <v>44130</v>
      </c>
      <c r="G13" s="235">
        <v>5</v>
      </c>
      <c r="H13" s="237" t="s">
        <v>135</v>
      </c>
      <c r="I13" s="243" t="s">
        <v>491</v>
      </c>
      <c r="J13" s="490" t="s">
        <v>513</v>
      </c>
      <c r="K13" s="490" t="s">
        <v>532</v>
      </c>
      <c r="L13" s="490" t="s">
        <v>550</v>
      </c>
      <c r="M13" s="76">
        <v>1</v>
      </c>
      <c r="N13" s="490" t="s">
        <v>88</v>
      </c>
      <c r="O13" s="490" t="str">
        <f>IF(H13="","",VLOOKUP(H13,'[1]Procedimientos Publicar'!$C$6:$E$85,3,FALSE))</f>
        <v>SECRETARIA GENERAL</v>
      </c>
      <c r="P13" s="246" t="s">
        <v>140</v>
      </c>
      <c r="Q13" s="240"/>
      <c r="R13" s="240"/>
      <c r="S13" s="240"/>
      <c r="T13" s="241">
        <v>1</v>
      </c>
      <c r="U13" s="235"/>
      <c r="V13" s="79">
        <v>44235</v>
      </c>
      <c r="W13" s="79">
        <v>44600</v>
      </c>
      <c r="X13" s="238"/>
      <c r="Y13" s="236">
        <v>44286</v>
      </c>
      <c r="Z13" s="337" t="s">
        <v>478</v>
      </c>
      <c r="AA13" s="338">
        <v>1</v>
      </c>
      <c r="AB13" s="339">
        <f t="shared" si="16"/>
        <v>1</v>
      </c>
      <c r="AC13" s="340">
        <f t="shared" si="12"/>
        <v>1</v>
      </c>
      <c r="AD13" s="248" t="str">
        <f t="shared" si="0"/>
        <v>OK</v>
      </c>
      <c r="AE13" s="231" t="s">
        <v>473</v>
      </c>
      <c r="AF13" s="230"/>
      <c r="AG13" s="249" t="str">
        <f t="shared" ref="AG13:AG24" si="21">IF(AC13=100%,IF(AC13&gt;25%,"CUMPLIDA","PENDIENTE"),IF(AC13&lt;25%,"INCUMPLIDA","PENDIENTE"))</f>
        <v>CUMPLIDA</v>
      </c>
      <c r="AH13" s="224"/>
      <c r="AI13" s="224"/>
      <c r="AJ13" s="224"/>
      <c r="AK13" s="257" t="str">
        <f t="shared" si="17"/>
        <v/>
      </c>
      <c r="AL13" s="210" t="str">
        <f t="shared" si="1"/>
        <v/>
      </c>
      <c r="AM13" s="248" t="str">
        <f t="shared" si="2"/>
        <v/>
      </c>
      <c r="AN13" s="224"/>
      <c r="AO13" s="224"/>
      <c r="AP13" s="415"/>
      <c r="AQ13" s="254"/>
      <c r="AR13" s="225"/>
      <c r="AS13" s="224"/>
      <c r="AT13" s="224"/>
      <c r="AU13" s="224"/>
      <c r="AV13" s="224"/>
      <c r="AW13" s="226"/>
      <c r="AX13" s="224"/>
      <c r="AY13" s="224"/>
      <c r="AZ13" s="254"/>
      <c r="BA13" s="252"/>
      <c r="BB13" s="224"/>
      <c r="BC13" s="255" t="str">
        <f t="shared" si="6"/>
        <v/>
      </c>
      <c r="BD13" s="256" t="str">
        <f t="shared" si="7"/>
        <v/>
      </c>
      <c r="BE13" s="248" t="str">
        <f t="shared" si="8"/>
        <v/>
      </c>
      <c r="BF13" s="489"/>
      <c r="BG13" s="249" t="str">
        <f t="shared" si="9"/>
        <v>PENDIENTE</v>
      </c>
      <c r="BH13" s="250"/>
      <c r="BI13" s="250" t="str">
        <f>IF(AG13="CUMPLIDA","CERRADO","ABIERTO")</f>
        <v>CERRADO</v>
      </c>
      <c r="BJ13" s="250" t="str">
        <f t="shared" si="11"/>
        <v>CERRADO</v>
      </c>
    </row>
    <row r="14" spans="1:69" s="497" customFormat="1" ht="35.1" customHeight="1" x14ac:dyDescent="0.2">
      <c r="A14" s="234"/>
      <c r="B14" s="234"/>
      <c r="C14" s="490" t="s">
        <v>81</v>
      </c>
      <c r="D14" s="235"/>
      <c r="E14" s="574"/>
      <c r="F14" s="236">
        <v>44130</v>
      </c>
      <c r="G14" s="235">
        <v>6</v>
      </c>
      <c r="H14" s="237" t="s">
        <v>135</v>
      </c>
      <c r="I14" s="243" t="s">
        <v>492</v>
      </c>
      <c r="J14" s="490" t="s">
        <v>514</v>
      </c>
      <c r="K14" s="490" t="s">
        <v>533</v>
      </c>
      <c r="L14" s="490" t="s">
        <v>551</v>
      </c>
      <c r="M14" s="76">
        <v>1</v>
      </c>
      <c r="N14" s="490" t="s">
        <v>88</v>
      </c>
      <c r="O14" s="490" t="str">
        <f>IF(H14="","",VLOOKUP(H14,'[1]Procedimientos Publicar'!$C$6:$E$85,3,FALSE))</f>
        <v>SECRETARIA GENERAL</v>
      </c>
      <c r="P14" s="490" t="s">
        <v>140</v>
      </c>
      <c r="Q14" s="240"/>
      <c r="R14" s="240"/>
      <c r="S14" s="240"/>
      <c r="T14" s="241">
        <v>1</v>
      </c>
      <c r="U14" s="235"/>
      <c r="V14" s="79">
        <v>44235</v>
      </c>
      <c r="W14" s="79">
        <v>44600</v>
      </c>
      <c r="X14" s="238"/>
      <c r="Y14" s="236">
        <v>44286</v>
      </c>
      <c r="Z14" s="337" t="s">
        <v>479</v>
      </c>
      <c r="AA14" s="338">
        <v>0.5</v>
      </c>
      <c r="AB14" s="339">
        <f t="shared" si="16"/>
        <v>0.5</v>
      </c>
      <c r="AC14" s="340">
        <f t="shared" si="12"/>
        <v>0.5</v>
      </c>
      <c r="AD14" s="248" t="str">
        <f t="shared" si="0"/>
        <v>EN TERMINO</v>
      </c>
      <c r="AE14" s="229" t="s">
        <v>473</v>
      </c>
      <c r="AF14" s="230"/>
      <c r="AG14" s="249" t="str">
        <f t="shared" si="21"/>
        <v>PENDIENTE</v>
      </c>
      <c r="AH14" s="208" t="s">
        <v>828</v>
      </c>
      <c r="AI14" s="433" t="s">
        <v>845</v>
      </c>
      <c r="AJ14" s="434">
        <v>0.25</v>
      </c>
      <c r="AK14" s="418">
        <f t="shared" si="17"/>
        <v>0.25</v>
      </c>
      <c r="AL14" s="210">
        <f t="shared" si="1"/>
        <v>0.25</v>
      </c>
      <c r="AM14" s="387" t="str">
        <f t="shared" si="2"/>
        <v>ALERTA</v>
      </c>
      <c r="AN14" s="433" t="s">
        <v>846</v>
      </c>
      <c r="AO14" s="369" t="s">
        <v>830</v>
      </c>
      <c r="AP14" s="374" t="str">
        <f t="shared" ref="AP14:AP18" si="22">IF(AL14=100%,IF(AL14&gt;50%,"CUMPLIDA","PENDIENTE"),IF(AL14&lt;40%,"ATENCIÓN","PENDIENTE"))</f>
        <v>ATENCIÓN</v>
      </c>
      <c r="AQ14" s="254">
        <v>44469</v>
      </c>
      <c r="AR14" s="252" t="s">
        <v>1072</v>
      </c>
      <c r="AS14" s="252">
        <v>0.75</v>
      </c>
      <c r="AT14" s="212">
        <f t="shared" ref="AT14:AT18" si="23">(IF(AS14="","",IF(OR($M14=0,$M14="",AQ14=""),"",AS14/$M14)))</f>
        <v>0.75</v>
      </c>
      <c r="AU14" s="213">
        <f t="shared" ref="AU14:AU18" si="24">(IF(OR($T14="",AT14=""),"",IF(OR($T14=0,AT14=0),0,IF((AT14*100%)/$T14&gt;100%,100%,(AT14*100%)/$T14))))</f>
        <v>0.75</v>
      </c>
      <c r="AV14" s="248" t="str">
        <f t="shared" ref="AV14:AV18" si="25">IF(AS14="","",IF(AU14&lt;100%, IF(AU14&lt;75%, "ALERTA","EN TERMINO"), IF(AU14=100%, "OK", "EN TERMINO")))</f>
        <v>EN TERMINO</v>
      </c>
      <c r="AW14" s="505" t="s">
        <v>1073</v>
      </c>
      <c r="AX14" s="505" t="s">
        <v>1057</v>
      </c>
      <c r="AY14" s="249" t="str">
        <f t="shared" ref="AY14:AY18" si="26">IF(AU14=100%,IF(AU14&gt;75%,"CUMPLIDA","PENDIENTE"),IF(AU14&lt;75%,"INCUMPLIDA","PENDIENTE"))</f>
        <v>PENDIENTE</v>
      </c>
      <c r="AZ14" s="254"/>
      <c r="BA14" s="252"/>
      <c r="BB14" s="252"/>
      <c r="BC14" s="255" t="str">
        <f t="shared" si="6"/>
        <v/>
      </c>
      <c r="BD14" s="256" t="str">
        <f t="shared" si="7"/>
        <v/>
      </c>
      <c r="BE14" s="248" t="str">
        <f t="shared" si="8"/>
        <v/>
      </c>
      <c r="BF14" s="572"/>
      <c r="BG14" s="249" t="str">
        <f t="shared" si="9"/>
        <v>PENDIENTE</v>
      </c>
      <c r="BH14" s="250"/>
      <c r="BI14" s="250" t="str">
        <f t="shared" ref="BI14:BI30" si="27">IF(AG14="CUMPLIDA","CERRADO","ABIERTO")</f>
        <v>ABIERTO</v>
      </c>
      <c r="BJ14" s="250" t="str">
        <f t="shared" si="20"/>
        <v>ABIERTO</v>
      </c>
    </row>
    <row r="15" spans="1:69" s="497" customFormat="1" ht="35.1" customHeight="1" x14ac:dyDescent="0.2">
      <c r="A15" s="234"/>
      <c r="B15" s="234"/>
      <c r="C15" s="490" t="s">
        <v>81</v>
      </c>
      <c r="D15" s="235"/>
      <c r="E15" s="574"/>
      <c r="F15" s="236">
        <v>44130</v>
      </c>
      <c r="G15" s="235">
        <v>7</v>
      </c>
      <c r="H15" s="237" t="s">
        <v>135</v>
      </c>
      <c r="I15" s="243" t="s">
        <v>493</v>
      </c>
      <c r="J15" s="490" t="s">
        <v>515</v>
      </c>
      <c r="K15" s="490" t="s">
        <v>534</v>
      </c>
      <c r="L15" s="490" t="s">
        <v>552</v>
      </c>
      <c r="M15" s="76">
        <v>1</v>
      </c>
      <c r="N15" s="490" t="s">
        <v>88</v>
      </c>
      <c r="O15" s="490" t="str">
        <f>IF(H15="","",VLOOKUP(H15,'[1]Procedimientos Publicar'!$C$6:$E$85,3,FALSE))</f>
        <v>SECRETARIA GENERAL</v>
      </c>
      <c r="P15" s="246" t="s">
        <v>140</v>
      </c>
      <c r="Q15" s="240"/>
      <c r="R15" s="240"/>
      <c r="S15" s="240"/>
      <c r="T15" s="241">
        <v>1</v>
      </c>
      <c r="U15" s="235"/>
      <c r="V15" s="79">
        <v>44235</v>
      </c>
      <c r="W15" s="79">
        <v>44600</v>
      </c>
      <c r="X15" s="238"/>
      <c r="Y15" s="236">
        <v>44286</v>
      </c>
      <c r="Z15" s="337" t="s">
        <v>480</v>
      </c>
      <c r="AA15" s="338">
        <v>0.5</v>
      </c>
      <c r="AB15" s="339">
        <f t="shared" si="16"/>
        <v>0.5</v>
      </c>
      <c r="AC15" s="340">
        <f t="shared" si="12"/>
        <v>0.5</v>
      </c>
      <c r="AD15" s="248" t="str">
        <f t="shared" si="0"/>
        <v>EN TERMINO</v>
      </c>
      <c r="AE15" s="229" t="s">
        <v>473</v>
      </c>
      <c r="AF15" s="230"/>
      <c r="AG15" s="249" t="str">
        <f t="shared" si="21"/>
        <v>PENDIENTE</v>
      </c>
      <c r="AH15" s="208" t="s">
        <v>828</v>
      </c>
      <c r="AI15" s="431" t="s">
        <v>847</v>
      </c>
      <c r="AJ15" s="434">
        <v>0.8</v>
      </c>
      <c r="AK15" s="418">
        <f t="shared" si="17"/>
        <v>0.8</v>
      </c>
      <c r="AL15" s="210">
        <f t="shared" si="1"/>
        <v>0.8</v>
      </c>
      <c r="AM15" s="387" t="str">
        <f t="shared" si="2"/>
        <v>EN TERMINO</v>
      </c>
      <c r="AN15" s="431" t="s">
        <v>848</v>
      </c>
      <c r="AO15" s="369" t="s">
        <v>830</v>
      </c>
      <c r="AP15" s="374" t="str">
        <f t="shared" si="22"/>
        <v>PENDIENTE</v>
      </c>
      <c r="AQ15" s="254">
        <v>44469</v>
      </c>
      <c r="AR15" s="252" t="s">
        <v>1074</v>
      </c>
      <c r="AS15" s="252">
        <v>1</v>
      </c>
      <c r="AT15" s="212">
        <f t="shared" si="23"/>
        <v>1</v>
      </c>
      <c r="AU15" s="213">
        <f t="shared" si="24"/>
        <v>1</v>
      </c>
      <c r="AV15" s="248" t="str">
        <f t="shared" si="25"/>
        <v>OK</v>
      </c>
      <c r="AW15" s="252" t="s">
        <v>1075</v>
      </c>
      <c r="AX15" s="505" t="s">
        <v>1057</v>
      </c>
      <c r="AY15" s="249" t="str">
        <f t="shared" si="26"/>
        <v>CUMPLIDA</v>
      </c>
      <c r="AZ15" s="254"/>
      <c r="BA15" s="252"/>
      <c r="BB15" s="252"/>
      <c r="BC15" s="255" t="str">
        <f t="shared" si="6"/>
        <v/>
      </c>
      <c r="BD15" s="256" t="str">
        <f t="shared" si="7"/>
        <v/>
      </c>
      <c r="BE15" s="248" t="str">
        <f t="shared" si="8"/>
        <v/>
      </c>
      <c r="BF15" s="572"/>
      <c r="BG15" s="249" t="str">
        <f t="shared" si="9"/>
        <v>PENDIENTE</v>
      </c>
      <c r="BH15" s="250"/>
      <c r="BI15" s="250" t="str">
        <f t="shared" si="27"/>
        <v>ABIERTO</v>
      </c>
      <c r="BJ15" s="250" t="str">
        <f t="shared" si="20"/>
        <v>CERRADO</v>
      </c>
    </row>
    <row r="16" spans="1:69" s="233" customFormat="1" ht="35.1" customHeight="1" x14ac:dyDescent="0.2">
      <c r="A16" s="234"/>
      <c r="B16" s="234"/>
      <c r="C16" s="490" t="s">
        <v>81</v>
      </c>
      <c r="D16" s="235"/>
      <c r="E16" s="574"/>
      <c r="F16" s="236">
        <v>44130</v>
      </c>
      <c r="G16" s="235">
        <v>8</v>
      </c>
      <c r="H16" s="237" t="s">
        <v>135</v>
      </c>
      <c r="I16" s="243" t="s">
        <v>494</v>
      </c>
      <c r="J16" s="490" t="s">
        <v>516</v>
      </c>
      <c r="K16" s="490" t="s">
        <v>535</v>
      </c>
      <c r="L16" s="490" t="s">
        <v>553</v>
      </c>
      <c r="M16" s="76">
        <v>1</v>
      </c>
      <c r="N16" s="490" t="s">
        <v>88</v>
      </c>
      <c r="O16" s="490" t="str">
        <f>IF(H16="","",VLOOKUP(H16,'[1]Procedimientos Publicar'!$C$6:$E$85,3,FALSE))</f>
        <v>SECRETARIA GENERAL</v>
      </c>
      <c r="P16" s="246" t="s">
        <v>140</v>
      </c>
      <c r="Q16" s="239"/>
      <c r="R16" s="239"/>
      <c r="S16" s="239"/>
      <c r="T16" s="241">
        <v>1</v>
      </c>
      <c r="U16" s="235"/>
      <c r="V16" s="79">
        <v>44235</v>
      </c>
      <c r="W16" s="79">
        <v>44600</v>
      </c>
      <c r="X16" s="239"/>
      <c r="Y16" s="236">
        <v>44286</v>
      </c>
      <c r="Z16" s="337" t="s">
        <v>476</v>
      </c>
      <c r="AA16" s="338">
        <v>0.01</v>
      </c>
      <c r="AB16" s="339">
        <f t="shared" si="16"/>
        <v>0.01</v>
      </c>
      <c r="AC16" s="340">
        <f t="shared" si="12"/>
        <v>0.01</v>
      </c>
      <c r="AD16" s="248" t="str">
        <f t="shared" si="0"/>
        <v>ALERTA</v>
      </c>
      <c r="AE16" s="252" t="s">
        <v>477</v>
      </c>
      <c r="AF16" s="230"/>
      <c r="AG16" s="249" t="str">
        <f>IF(AC16=100%,IF(AC16&gt;0.01%,"CUMPLIDA","PENDIENTE"),IF(AC16&lt;0%,"INCUMPLIDA","PENDIENTE"))</f>
        <v>PENDIENTE</v>
      </c>
      <c r="AH16" s="208" t="s">
        <v>828</v>
      </c>
      <c r="AI16" s="433" t="s">
        <v>849</v>
      </c>
      <c r="AJ16" s="420">
        <v>0.01</v>
      </c>
      <c r="AK16" s="418">
        <f t="shared" si="17"/>
        <v>0.01</v>
      </c>
      <c r="AL16" s="210">
        <f t="shared" si="1"/>
        <v>0.01</v>
      </c>
      <c r="AM16" s="387" t="str">
        <f t="shared" si="2"/>
        <v>ALERTA</v>
      </c>
      <c r="AN16" s="433" t="s">
        <v>850</v>
      </c>
      <c r="AO16" s="369" t="s">
        <v>830</v>
      </c>
      <c r="AP16" s="374" t="str">
        <f t="shared" si="22"/>
        <v>ATENCIÓN</v>
      </c>
      <c r="AQ16" s="254">
        <v>44469</v>
      </c>
      <c r="AR16" s="252" t="s">
        <v>1076</v>
      </c>
      <c r="AS16" s="252">
        <v>1</v>
      </c>
      <c r="AT16" s="212">
        <f t="shared" si="23"/>
        <v>1</v>
      </c>
      <c r="AU16" s="213">
        <f t="shared" si="24"/>
        <v>1</v>
      </c>
      <c r="AV16" s="248" t="str">
        <f t="shared" si="25"/>
        <v>OK</v>
      </c>
      <c r="AW16" s="252" t="s">
        <v>1077</v>
      </c>
      <c r="AX16" s="505" t="s">
        <v>1057</v>
      </c>
      <c r="AY16" s="249" t="str">
        <f t="shared" si="26"/>
        <v>CUMPLIDA</v>
      </c>
      <c r="AZ16" s="254"/>
      <c r="BA16" s="252"/>
      <c r="BB16" s="252"/>
      <c r="BC16" s="255" t="str">
        <f t="shared" si="6"/>
        <v/>
      </c>
      <c r="BD16" s="256" t="str">
        <f t="shared" si="7"/>
        <v/>
      </c>
      <c r="BE16" s="248" t="str">
        <f t="shared" si="8"/>
        <v/>
      </c>
      <c r="BF16" s="572"/>
      <c r="BG16" s="249" t="str">
        <f t="shared" si="9"/>
        <v>PENDIENTE</v>
      </c>
      <c r="BH16" s="250"/>
      <c r="BI16" s="250" t="str">
        <f t="shared" si="27"/>
        <v>ABIERTO</v>
      </c>
      <c r="BJ16" s="250" t="str">
        <f t="shared" si="20"/>
        <v>CERRADO</v>
      </c>
      <c r="BK16" s="247"/>
      <c r="BL16" s="247"/>
      <c r="BM16" s="247"/>
      <c r="BN16" s="247"/>
      <c r="BO16" s="247"/>
      <c r="BP16" s="247"/>
      <c r="BQ16" s="247"/>
    </row>
    <row r="17" spans="1:69" s="233" customFormat="1" ht="35.1" customHeight="1" x14ac:dyDescent="0.2">
      <c r="A17" s="234"/>
      <c r="B17" s="234"/>
      <c r="C17" s="490" t="s">
        <v>81</v>
      </c>
      <c r="D17" s="235"/>
      <c r="E17" s="574"/>
      <c r="F17" s="236">
        <v>44130</v>
      </c>
      <c r="G17" s="235">
        <v>9</v>
      </c>
      <c r="H17" s="237" t="s">
        <v>135</v>
      </c>
      <c r="I17" s="243" t="s">
        <v>495</v>
      </c>
      <c r="J17" s="490" t="s">
        <v>517</v>
      </c>
      <c r="K17" s="490" t="s">
        <v>534</v>
      </c>
      <c r="L17" s="490" t="s">
        <v>552</v>
      </c>
      <c r="M17" s="76">
        <v>1</v>
      </c>
      <c r="N17" s="490" t="s">
        <v>88</v>
      </c>
      <c r="O17" s="490" t="str">
        <f>IF(H17="","",VLOOKUP(H17,'[1]Procedimientos Publicar'!$C$6:$E$85,3,FALSE))</f>
        <v>SECRETARIA GENERAL</v>
      </c>
      <c r="P17" s="246" t="s">
        <v>140</v>
      </c>
      <c r="Q17" s="239"/>
      <c r="R17" s="239"/>
      <c r="S17" s="239"/>
      <c r="T17" s="241">
        <v>1</v>
      </c>
      <c r="U17" s="235"/>
      <c r="V17" s="79">
        <v>44235</v>
      </c>
      <c r="W17" s="79">
        <v>44600</v>
      </c>
      <c r="X17" s="239"/>
      <c r="Y17" s="236">
        <v>44286</v>
      </c>
      <c r="Z17" s="337" t="s">
        <v>480</v>
      </c>
      <c r="AA17" s="338">
        <v>0.5</v>
      </c>
      <c r="AB17" s="339">
        <f t="shared" si="16"/>
        <v>0.5</v>
      </c>
      <c r="AC17" s="340">
        <f t="shared" si="12"/>
        <v>0.5</v>
      </c>
      <c r="AD17" s="248" t="str">
        <f t="shared" si="0"/>
        <v>EN TERMINO</v>
      </c>
      <c r="AE17" s="229" t="s">
        <v>473</v>
      </c>
      <c r="AF17" s="230"/>
      <c r="AG17" s="249" t="str">
        <f t="shared" si="21"/>
        <v>PENDIENTE</v>
      </c>
      <c r="AH17" s="208" t="s">
        <v>828</v>
      </c>
      <c r="AI17" s="431" t="s">
        <v>847</v>
      </c>
      <c r="AJ17" s="434">
        <v>0.8</v>
      </c>
      <c r="AK17" s="418">
        <f t="shared" si="17"/>
        <v>0.8</v>
      </c>
      <c r="AL17" s="210">
        <f t="shared" si="1"/>
        <v>0.8</v>
      </c>
      <c r="AM17" s="387" t="str">
        <f t="shared" si="2"/>
        <v>EN TERMINO</v>
      </c>
      <c r="AN17" s="431" t="s">
        <v>851</v>
      </c>
      <c r="AO17" s="369" t="s">
        <v>830</v>
      </c>
      <c r="AP17" s="374" t="str">
        <f t="shared" si="22"/>
        <v>PENDIENTE</v>
      </c>
      <c r="AQ17" s="254">
        <v>44469</v>
      </c>
      <c r="AR17" s="505" t="s">
        <v>1074</v>
      </c>
      <c r="AS17" s="252">
        <v>1</v>
      </c>
      <c r="AT17" s="212">
        <f t="shared" si="23"/>
        <v>1</v>
      </c>
      <c r="AU17" s="213">
        <f t="shared" si="24"/>
        <v>1</v>
      </c>
      <c r="AV17" s="248" t="str">
        <f t="shared" si="25"/>
        <v>OK</v>
      </c>
      <c r="AW17" s="252" t="s">
        <v>1075</v>
      </c>
      <c r="AX17" s="505" t="s">
        <v>1057</v>
      </c>
      <c r="AY17" s="249" t="str">
        <f t="shared" si="26"/>
        <v>CUMPLIDA</v>
      </c>
      <c r="AZ17" s="254"/>
      <c r="BA17" s="489"/>
      <c r="BB17" s="252"/>
      <c r="BC17" s="255" t="str">
        <f t="shared" si="6"/>
        <v/>
      </c>
      <c r="BD17" s="256" t="str">
        <f t="shared" si="7"/>
        <v/>
      </c>
      <c r="BE17" s="248" t="str">
        <f t="shared" si="8"/>
        <v/>
      </c>
      <c r="BF17" s="572"/>
      <c r="BG17" s="249" t="str">
        <f t="shared" si="9"/>
        <v>PENDIENTE</v>
      </c>
      <c r="BH17" s="250"/>
      <c r="BI17" s="250" t="str">
        <f t="shared" si="27"/>
        <v>ABIERTO</v>
      </c>
      <c r="BJ17" s="250" t="str">
        <f t="shared" si="20"/>
        <v>CERRADO</v>
      </c>
      <c r="BK17" s="247"/>
      <c r="BL17" s="247"/>
      <c r="BM17" s="247"/>
      <c r="BN17" s="247"/>
      <c r="BO17" s="247"/>
      <c r="BP17" s="247"/>
      <c r="BQ17" s="247"/>
    </row>
    <row r="18" spans="1:69" s="233" customFormat="1" ht="35.1" customHeight="1" x14ac:dyDescent="0.2">
      <c r="A18" s="234"/>
      <c r="B18" s="234"/>
      <c r="C18" s="490" t="s">
        <v>81</v>
      </c>
      <c r="D18" s="235"/>
      <c r="E18" s="574"/>
      <c r="F18" s="236">
        <v>44130</v>
      </c>
      <c r="G18" s="235">
        <v>10</v>
      </c>
      <c r="H18" s="237" t="s">
        <v>135</v>
      </c>
      <c r="I18" s="244" t="s">
        <v>496</v>
      </c>
      <c r="J18" s="490" t="s">
        <v>516</v>
      </c>
      <c r="K18" s="490" t="s">
        <v>536</v>
      </c>
      <c r="L18" s="490" t="s">
        <v>554</v>
      </c>
      <c r="M18" s="76">
        <v>1</v>
      </c>
      <c r="N18" s="490" t="s">
        <v>88</v>
      </c>
      <c r="O18" s="490" t="str">
        <f>IF(H18="","",VLOOKUP(H18,'[1]Procedimientos Publicar'!$C$6:$E$85,3,FALSE))</f>
        <v>SECRETARIA GENERAL</v>
      </c>
      <c r="P18" s="246" t="s">
        <v>140</v>
      </c>
      <c r="Q18" s="239"/>
      <c r="R18" s="239"/>
      <c r="S18" s="239"/>
      <c r="T18" s="241">
        <v>1</v>
      </c>
      <c r="U18" s="235"/>
      <c r="V18" s="79">
        <v>44235</v>
      </c>
      <c r="W18" s="79">
        <v>44600</v>
      </c>
      <c r="X18" s="239"/>
      <c r="Y18" s="236">
        <v>44286</v>
      </c>
      <c r="Z18" s="337" t="s">
        <v>476</v>
      </c>
      <c r="AA18" s="338">
        <v>0.01</v>
      </c>
      <c r="AB18" s="339">
        <f t="shared" si="16"/>
        <v>0.01</v>
      </c>
      <c r="AC18" s="340">
        <f t="shared" si="12"/>
        <v>0.01</v>
      </c>
      <c r="AD18" s="248" t="str">
        <f t="shared" si="0"/>
        <v>ALERTA</v>
      </c>
      <c r="AE18" s="252" t="s">
        <v>477</v>
      </c>
      <c r="AF18" s="230"/>
      <c r="AG18" s="249" t="str">
        <f>IF(AC18=100%,IF(AC18&gt;0.01%,"CUMPLIDA","PENDIENTE"),IF(AC18&lt;0%,"INCUMPLIDA","PENDIENTE"))</f>
        <v>PENDIENTE</v>
      </c>
      <c r="AH18" s="208" t="s">
        <v>828</v>
      </c>
      <c r="AI18" s="433" t="s">
        <v>849</v>
      </c>
      <c r="AJ18" s="224">
        <v>0.01</v>
      </c>
      <c r="AK18" s="418">
        <f t="shared" si="17"/>
        <v>0.01</v>
      </c>
      <c r="AL18" s="210">
        <f t="shared" si="1"/>
        <v>0.01</v>
      </c>
      <c r="AM18" s="387" t="str">
        <f t="shared" si="2"/>
        <v>ALERTA</v>
      </c>
      <c r="AN18" s="433" t="s">
        <v>850</v>
      </c>
      <c r="AO18" s="369" t="s">
        <v>830</v>
      </c>
      <c r="AP18" s="374" t="str">
        <f t="shared" si="22"/>
        <v>ATENCIÓN</v>
      </c>
      <c r="AQ18" s="254">
        <v>44469</v>
      </c>
      <c r="AR18" s="225" t="s">
        <v>1078</v>
      </c>
      <c r="AS18" s="583">
        <v>1</v>
      </c>
      <c r="AT18" s="212">
        <f t="shared" si="23"/>
        <v>1</v>
      </c>
      <c r="AU18" s="213">
        <f t="shared" si="24"/>
        <v>1</v>
      </c>
      <c r="AV18" s="248" t="str">
        <f t="shared" si="25"/>
        <v>OK</v>
      </c>
      <c r="AW18" s="252" t="s">
        <v>1079</v>
      </c>
      <c r="AX18" s="505" t="s">
        <v>1057</v>
      </c>
      <c r="AY18" s="249" t="str">
        <f t="shared" si="26"/>
        <v>CUMPLIDA</v>
      </c>
      <c r="AZ18" s="254"/>
      <c r="BA18" s="252"/>
      <c r="BB18" s="224"/>
      <c r="BC18" s="255" t="str">
        <f t="shared" si="6"/>
        <v/>
      </c>
      <c r="BD18" s="256" t="str">
        <f t="shared" si="7"/>
        <v/>
      </c>
      <c r="BE18" s="248" t="str">
        <f t="shared" si="8"/>
        <v/>
      </c>
      <c r="BF18" s="489"/>
      <c r="BG18" s="249" t="str">
        <f t="shared" si="9"/>
        <v>PENDIENTE</v>
      </c>
      <c r="BH18" s="250"/>
      <c r="BI18" s="250" t="str">
        <f t="shared" si="27"/>
        <v>ABIERTO</v>
      </c>
      <c r="BJ18" s="250" t="str">
        <f t="shared" si="20"/>
        <v>CERRADO</v>
      </c>
      <c r="BK18" s="247"/>
      <c r="BL18" s="247"/>
      <c r="BM18" s="247"/>
      <c r="BN18" s="247"/>
      <c r="BO18" s="247"/>
      <c r="BP18" s="247"/>
      <c r="BQ18" s="247"/>
    </row>
    <row r="19" spans="1:69" s="233" customFormat="1" ht="35.1" customHeight="1" x14ac:dyDescent="0.2">
      <c r="A19" s="234"/>
      <c r="B19" s="234"/>
      <c r="C19" s="490" t="s">
        <v>81</v>
      </c>
      <c r="D19" s="235"/>
      <c r="E19" s="574"/>
      <c r="F19" s="236">
        <v>44130</v>
      </c>
      <c r="G19" s="235">
        <v>11</v>
      </c>
      <c r="H19" s="237" t="s">
        <v>135</v>
      </c>
      <c r="I19" s="244" t="s">
        <v>497</v>
      </c>
      <c r="J19" s="490" t="s">
        <v>518</v>
      </c>
      <c r="K19" s="490" t="s">
        <v>537</v>
      </c>
      <c r="L19" s="490" t="s">
        <v>555</v>
      </c>
      <c r="M19" s="76">
        <v>1</v>
      </c>
      <c r="N19" s="490" t="s">
        <v>88</v>
      </c>
      <c r="O19" s="490" t="str">
        <f>IF(H19="","",VLOOKUP(H19,'[1]Procedimientos Publicar'!$C$6:$E$85,3,FALSE))</f>
        <v>SECRETARIA GENERAL</v>
      </c>
      <c r="P19" s="246" t="s">
        <v>140</v>
      </c>
      <c r="Q19" s="239"/>
      <c r="R19" s="239"/>
      <c r="S19" s="239"/>
      <c r="T19" s="241">
        <v>1</v>
      </c>
      <c r="U19" s="235"/>
      <c r="V19" s="79">
        <v>44235</v>
      </c>
      <c r="W19" s="79">
        <v>44600</v>
      </c>
      <c r="X19" s="239"/>
      <c r="Y19" s="236">
        <v>44286</v>
      </c>
      <c r="Z19" s="337" t="s">
        <v>481</v>
      </c>
      <c r="AA19" s="338">
        <v>1</v>
      </c>
      <c r="AB19" s="339">
        <f t="shared" si="16"/>
        <v>1</v>
      </c>
      <c r="AC19" s="340">
        <f t="shared" si="12"/>
        <v>1</v>
      </c>
      <c r="AD19" s="248" t="str">
        <f t="shared" si="0"/>
        <v>OK</v>
      </c>
      <c r="AE19" s="231" t="s">
        <v>482</v>
      </c>
      <c r="AF19" s="230"/>
      <c r="AG19" s="249" t="str">
        <f t="shared" si="21"/>
        <v>CUMPLIDA</v>
      </c>
      <c r="AH19" s="208"/>
      <c r="AI19" s="489"/>
      <c r="AJ19" s="489"/>
      <c r="AK19" s="257" t="str">
        <f t="shared" si="17"/>
        <v/>
      </c>
      <c r="AL19" s="210" t="str">
        <f t="shared" si="1"/>
        <v/>
      </c>
      <c r="AM19" s="248" t="str">
        <f t="shared" si="2"/>
        <v/>
      </c>
      <c r="AN19" s="489"/>
      <c r="AO19" s="190"/>
      <c r="AP19" s="415"/>
      <c r="AQ19" s="254"/>
      <c r="AR19" s="252"/>
      <c r="AS19" s="190"/>
      <c r="AT19" s="212" t="str">
        <f>(IF(AS19="","",IF(OR($M19=0,$M19="",AQ19=""),"",AS19/$M19)))</f>
        <v/>
      </c>
      <c r="AU19" s="213" t="str">
        <f>(IF(OR($T19="",AT19=""),"",IF(OR($T19=0,AT19=0),0,IF((AT19*100%)/$T19&gt;100%,100%,(AT19*100%)/$T19))))</f>
        <v/>
      </c>
      <c r="AV19" s="248" t="str">
        <f>IF(AS19="","",IF(AU19&lt;100%, IF(AU19&lt;75%, "ALERTA","EN TERMINO"), IF(AU19=100%, "OK", "EN TERMINO")))</f>
        <v/>
      </c>
      <c r="AW19" s="214"/>
      <c r="AX19" s="190"/>
      <c r="AY19" s="249" t="str">
        <f>IF(AU19=100%,IF(AU19&gt;75%,"CUMPLIDA","PENDIENTE"),IF(AU19&lt;75%,"INCUMPLIDA","PENDIENTE"))</f>
        <v>PENDIENTE</v>
      </c>
      <c r="AZ19" s="254"/>
      <c r="BA19" s="252"/>
      <c r="BB19" s="252"/>
      <c r="BC19" s="255" t="str">
        <f t="shared" si="6"/>
        <v/>
      </c>
      <c r="BD19" s="256" t="str">
        <f t="shared" si="7"/>
        <v/>
      </c>
      <c r="BE19" s="248" t="str">
        <f t="shared" si="8"/>
        <v/>
      </c>
      <c r="BF19" s="572"/>
      <c r="BG19" s="249" t="str">
        <f t="shared" si="9"/>
        <v>PENDIENTE</v>
      </c>
      <c r="BH19" s="250"/>
      <c r="BI19" s="250" t="str">
        <f t="shared" si="27"/>
        <v>CERRADO</v>
      </c>
      <c r="BJ19" s="250" t="str">
        <f t="shared" si="11"/>
        <v>CERRADO</v>
      </c>
      <c r="BK19" s="247"/>
      <c r="BL19" s="247"/>
      <c r="BM19" s="247"/>
      <c r="BN19" s="247"/>
      <c r="BO19" s="247"/>
      <c r="BP19" s="247"/>
      <c r="BQ19" s="247"/>
    </row>
    <row r="20" spans="1:69" s="233" customFormat="1" ht="35.1" customHeight="1" x14ac:dyDescent="0.2">
      <c r="A20" s="234"/>
      <c r="B20" s="234"/>
      <c r="C20" s="490" t="s">
        <v>81</v>
      </c>
      <c r="D20" s="235"/>
      <c r="E20" s="574"/>
      <c r="F20" s="236">
        <v>44130</v>
      </c>
      <c r="G20" s="235">
        <v>12</v>
      </c>
      <c r="H20" s="237" t="s">
        <v>135</v>
      </c>
      <c r="I20" s="242" t="s">
        <v>498</v>
      </c>
      <c r="J20" s="490" t="s">
        <v>519</v>
      </c>
      <c r="K20" s="490" t="s">
        <v>538</v>
      </c>
      <c r="L20" s="490" t="s">
        <v>556</v>
      </c>
      <c r="M20" s="76">
        <v>1</v>
      </c>
      <c r="N20" s="490" t="s">
        <v>88</v>
      </c>
      <c r="O20" s="490" t="str">
        <f>IF(H20="","",VLOOKUP(H20,'[1]Procedimientos Publicar'!$C$6:$E$85,3,FALSE))</f>
        <v>SECRETARIA GENERAL</v>
      </c>
      <c r="P20" s="246" t="s">
        <v>140</v>
      </c>
      <c r="Q20" s="239"/>
      <c r="R20" s="239"/>
      <c r="S20" s="239"/>
      <c r="T20" s="241">
        <v>1</v>
      </c>
      <c r="U20" s="235"/>
      <c r="V20" s="79">
        <v>44235</v>
      </c>
      <c r="W20" s="79">
        <v>44600</v>
      </c>
      <c r="X20" s="239"/>
      <c r="Y20" s="236">
        <v>44286</v>
      </c>
      <c r="Z20" s="337" t="s">
        <v>483</v>
      </c>
      <c r="AA20" s="338">
        <v>1</v>
      </c>
      <c r="AB20" s="339">
        <f t="shared" si="16"/>
        <v>1</v>
      </c>
      <c r="AC20" s="340">
        <f t="shared" si="12"/>
        <v>1</v>
      </c>
      <c r="AD20" s="248" t="str">
        <f t="shared" si="0"/>
        <v>OK</v>
      </c>
      <c r="AE20" s="231" t="s">
        <v>473</v>
      </c>
      <c r="AF20" s="230"/>
      <c r="AG20" s="249" t="str">
        <f t="shared" si="21"/>
        <v>CUMPLIDA</v>
      </c>
      <c r="AH20" s="208"/>
      <c r="AI20" s="489"/>
      <c r="AJ20" s="489"/>
      <c r="AK20" s="257" t="str">
        <f t="shared" si="17"/>
        <v/>
      </c>
      <c r="AL20" s="210" t="str">
        <f t="shared" si="1"/>
        <v/>
      </c>
      <c r="AM20" s="248" t="str">
        <f t="shared" si="2"/>
        <v/>
      </c>
      <c r="AN20" s="489"/>
      <c r="AO20" s="190"/>
      <c r="AP20" s="415"/>
      <c r="AQ20" s="254"/>
      <c r="AR20" s="252"/>
      <c r="AS20" s="190"/>
      <c r="AT20" s="212" t="str">
        <f>(IF(AS20="","",IF(OR($M20=0,$M20="",AQ20=""),"",AS20/$M20)))</f>
        <v/>
      </c>
      <c r="AU20" s="213" t="str">
        <f>(IF(OR($T20="",AT20=""),"",IF(OR($T20=0,AT20=0),0,IF((AT20*100%)/$T20&gt;100%,100%,(AT20*100%)/$T20))))</f>
        <v/>
      </c>
      <c r="AV20" s="248" t="str">
        <f>IF(AS20="","",IF(AU20&lt;100%, IF(AU20&lt;75%, "ALERTA","EN TERMINO"), IF(AU20=100%, "OK", "EN TERMINO")))</f>
        <v/>
      </c>
      <c r="AW20" s="214"/>
      <c r="AX20" s="190"/>
      <c r="AY20" s="249" t="str">
        <f>IF(AU20=100%,IF(AU20&gt;75%,"CUMPLIDA","PENDIENTE"),IF(AU20&lt;75%,"INCUMPLIDA","PENDIENTE"))</f>
        <v>PENDIENTE</v>
      </c>
      <c r="AZ20" s="254"/>
      <c r="BA20" s="252"/>
      <c r="BB20" s="252"/>
      <c r="BC20" s="255" t="str">
        <f t="shared" si="6"/>
        <v/>
      </c>
      <c r="BD20" s="256" t="str">
        <f t="shared" si="7"/>
        <v/>
      </c>
      <c r="BE20" s="248" t="str">
        <f t="shared" si="8"/>
        <v/>
      </c>
      <c r="BF20" s="572"/>
      <c r="BG20" s="249" t="str">
        <f t="shared" si="9"/>
        <v>PENDIENTE</v>
      </c>
      <c r="BH20" s="250"/>
      <c r="BI20" s="250" t="str">
        <f t="shared" si="27"/>
        <v>CERRADO</v>
      </c>
      <c r="BJ20" s="250" t="str">
        <f t="shared" si="11"/>
        <v>CERRADO</v>
      </c>
      <c r="BK20" s="247"/>
      <c r="BL20" s="247"/>
      <c r="BM20" s="247"/>
      <c r="BN20" s="247"/>
      <c r="BO20" s="247"/>
      <c r="BP20" s="247"/>
      <c r="BQ20" s="247"/>
    </row>
    <row r="21" spans="1:69" s="233" customFormat="1" ht="35.1" customHeight="1" x14ac:dyDescent="0.2">
      <c r="A21" s="234"/>
      <c r="B21" s="234"/>
      <c r="C21" s="490" t="s">
        <v>81</v>
      </c>
      <c r="D21" s="235"/>
      <c r="E21" s="574"/>
      <c r="F21" s="236">
        <v>44130</v>
      </c>
      <c r="G21" s="235">
        <v>13</v>
      </c>
      <c r="H21" s="237" t="s">
        <v>135</v>
      </c>
      <c r="I21" s="244" t="s">
        <v>499</v>
      </c>
      <c r="J21" s="490" t="s">
        <v>520</v>
      </c>
      <c r="K21" s="490" t="s">
        <v>539</v>
      </c>
      <c r="L21" s="490" t="s">
        <v>557</v>
      </c>
      <c r="M21" s="76">
        <v>1</v>
      </c>
      <c r="N21" s="490" t="s">
        <v>88</v>
      </c>
      <c r="O21" s="490" t="str">
        <f>IF(H21="","",VLOOKUP(H21,'[1]Procedimientos Publicar'!$C$6:$E$85,3,FALSE))</f>
        <v>SECRETARIA GENERAL</v>
      </c>
      <c r="P21" s="246" t="s">
        <v>140</v>
      </c>
      <c r="Q21" s="239"/>
      <c r="R21" s="239"/>
      <c r="S21" s="239"/>
      <c r="T21" s="241">
        <v>1</v>
      </c>
      <c r="U21" s="235"/>
      <c r="V21" s="79">
        <v>44235</v>
      </c>
      <c r="W21" s="79">
        <v>44600</v>
      </c>
      <c r="X21" s="239"/>
      <c r="Y21" s="236">
        <v>44286</v>
      </c>
      <c r="Z21" s="337" t="s">
        <v>484</v>
      </c>
      <c r="AA21" s="338">
        <v>0.25</v>
      </c>
      <c r="AB21" s="339">
        <f t="shared" si="16"/>
        <v>0.25</v>
      </c>
      <c r="AC21" s="340">
        <f t="shared" si="12"/>
        <v>0.25</v>
      </c>
      <c r="AD21" s="248" t="str">
        <f t="shared" si="0"/>
        <v>EN TERMINO</v>
      </c>
      <c r="AE21" s="229" t="s">
        <v>473</v>
      </c>
      <c r="AF21" s="230"/>
      <c r="AG21" s="249" t="str">
        <f t="shared" si="21"/>
        <v>PENDIENTE</v>
      </c>
      <c r="AH21" s="208" t="s">
        <v>828</v>
      </c>
      <c r="AI21" s="433" t="s">
        <v>852</v>
      </c>
      <c r="AJ21" s="420">
        <v>0.9</v>
      </c>
      <c r="AK21" s="418">
        <f t="shared" si="17"/>
        <v>0.9</v>
      </c>
      <c r="AL21" s="210">
        <f t="shared" si="1"/>
        <v>0.9</v>
      </c>
      <c r="AM21" s="387" t="str">
        <f t="shared" si="2"/>
        <v>EN TERMINO</v>
      </c>
      <c r="AN21" s="431" t="s">
        <v>853</v>
      </c>
      <c r="AO21" s="369" t="s">
        <v>830</v>
      </c>
      <c r="AP21" s="374" t="str">
        <f t="shared" ref="AP21:AP23" si="28">IF(AL21=100%,IF(AL21&gt;50%,"CUMPLIDA","PENDIENTE"),IF(AL21&lt;40%,"ATENCIÓN","PENDIENTE"))</f>
        <v>PENDIENTE</v>
      </c>
      <c r="AQ21" s="254">
        <v>44469</v>
      </c>
      <c r="AR21" s="252" t="s">
        <v>1080</v>
      </c>
      <c r="AS21" s="583">
        <v>1</v>
      </c>
      <c r="AT21" s="212">
        <f t="shared" ref="AT21:AT23" si="29">(IF(AS21="","",IF(OR($M21=0,$M21="",AQ21=""),"",AS21/$M21)))</f>
        <v>1</v>
      </c>
      <c r="AU21" s="213">
        <f t="shared" ref="AU21:AU23" si="30">(IF(OR($T21="",AT21=""),"",IF(OR($T21=0,AT21=0),0,IF((AT21*100%)/$T21&gt;100%,100%,(AT21*100%)/$T21))))</f>
        <v>1</v>
      </c>
      <c r="AV21" s="248" t="str">
        <f t="shared" ref="AV21:AV23" si="31">IF(AS21="","",IF(AU21&lt;100%, IF(AU21&lt;75%, "ALERTA","EN TERMINO"), IF(AU21=100%, "OK", "EN TERMINO")))</f>
        <v>OK</v>
      </c>
      <c r="AW21" s="252" t="s">
        <v>1081</v>
      </c>
      <c r="AX21" s="505" t="s">
        <v>1057</v>
      </c>
      <c r="AY21" s="249" t="str">
        <f t="shared" ref="AY21:AY23" si="32">IF(AU21=100%,IF(AU21&gt;75%,"CUMPLIDA","PENDIENTE"),IF(AU21&lt;75%,"INCUMPLIDA","PENDIENTE"))</f>
        <v>CUMPLIDA</v>
      </c>
      <c r="AZ21" s="254"/>
      <c r="BA21" s="252"/>
      <c r="BB21" s="252"/>
      <c r="BC21" s="255" t="str">
        <f t="shared" si="6"/>
        <v/>
      </c>
      <c r="BD21" s="256" t="str">
        <f t="shared" si="7"/>
        <v/>
      </c>
      <c r="BE21" s="248" t="str">
        <f t="shared" si="8"/>
        <v/>
      </c>
      <c r="BF21" s="572"/>
      <c r="BG21" s="249" t="str">
        <f t="shared" si="9"/>
        <v>PENDIENTE</v>
      </c>
      <c r="BH21" s="250"/>
      <c r="BI21" s="250" t="str">
        <f t="shared" si="27"/>
        <v>ABIERTO</v>
      </c>
      <c r="BJ21" s="250" t="str">
        <f t="shared" ref="BJ21:BJ23" si="33">IF(AY21="CUMPLIDA","CERRADO","ABIERTO")</f>
        <v>CERRADO</v>
      </c>
      <c r="BK21" s="247"/>
      <c r="BL21" s="247"/>
      <c r="BM21" s="247"/>
      <c r="BN21" s="247"/>
      <c r="BO21" s="247"/>
      <c r="BP21" s="247"/>
      <c r="BQ21" s="247"/>
    </row>
    <row r="22" spans="1:69" s="233" customFormat="1" ht="35.1" customHeight="1" x14ac:dyDescent="0.2">
      <c r="A22" s="234"/>
      <c r="B22" s="234"/>
      <c r="C22" s="490" t="s">
        <v>81</v>
      </c>
      <c r="D22" s="235"/>
      <c r="E22" s="574"/>
      <c r="F22" s="236">
        <v>44130</v>
      </c>
      <c r="G22" s="235">
        <v>14</v>
      </c>
      <c r="H22" s="237" t="s">
        <v>135</v>
      </c>
      <c r="I22" s="242" t="s">
        <v>500</v>
      </c>
      <c r="J22" s="490" t="s">
        <v>521</v>
      </c>
      <c r="K22" s="490" t="s">
        <v>540</v>
      </c>
      <c r="L22" s="490" t="s">
        <v>558</v>
      </c>
      <c r="M22" s="76">
        <v>1</v>
      </c>
      <c r="N22" s="490" t="s">
        <v>88</v>
      </c>
      <c r="O22" s="490" t="str">
        <f>IF(H22="","",VLOOKUP(H22,'[1]Procedimientos Publicar'!$C$6:$E$85,3,FALSE))</f>
        <v>SECRETARIA GENERAL</v>
      </c>
      <c r="P22" s="246" t="s">
        <v>140</v>
      </c>
      <c r="Q22" s="239"/>
      <c r="R22" s="239"/>
      <c r="S22" s="239"/>
      <c r="T22" s="241">
        <v>1</v>
      </c>
      <c r="U22" s="235"/>
      <c r="V22" s="79">
        <v>44235</v>
      </c>
      <c r="W22" s="79">
        <v>44600</v>
      </c>
      <c r="X22" s="239"/>
      <c r="Y22" s="236">
        <v>44286</v>
      </c>
      <c r="Z22" s="337" t="s">
        <v>476</v>
      </c>
      <c r="AA22" s="338">
        <v>0.01</v>
      </c>
      <c r="AB22" s="339">
        <f t="shared" si="16"/>
        <v>0.01</v>
      </c>
      <c r="AC22" s="340">
        <f t="shared" si="12"/>
        <v>0.01</v>
      </c>
      <c r="AD22" s="248" t="str">
        <f t="shared" si="0"/>
        <v>ALERTA</v>
      </c>
      <c r="AE22" s="252" t="s">
        <v>477</v>
      </c>
      <c r="AF22" s="230"/>
      <c r="AG22" s="249" t="str">
        <f>IF(AC22=100%,IF(AC22&gt;0.01%,"CUMPLIDA","PENDIENTE"),IF(AC22&lt;0%,"INCUMPLIDA","PENDIENTE"))</f>
        <v>PENDIENTE</v>
      </c>
      <c r="AH22" s="208" t="s">
        <v>828</v>
      </c>
      <c r="AI22" s="433" t="s">
        <v>854</v>
      </c>
      <c r="AJ22" s="420">
        <v>0.01</v>
      </c>
      <c r="AK22" s="418">
        <f t="shared" si="17"/>
        <v>0.01</v>
      </c>
      <c r="AL22" s="210">
        <f t="shared" si="1"/>
        <v>0.01</v>
      </c>
      <c r="AM22" s="387" t="str">
        <f t="shared" si="2"/>
        <v>ALERTA</v>
      </c>
      <c r="AN22" s="433" t="s">
        <v>850</v>
      </c>
      <c r="AO22" s="369" t="s">
        <v>830</v>
      </c>
      <c r="AP22" s="374" t="str">
        <f t="shared" si="28"/>
        <v>ATENCIÓN</v>
      </c>
      <c r="AQ22" s="254">
        <v>44469</v>
      </c>
      <c r="AR22" s="252" t="s">
        <v>1082</v>
      </c>
      <c r="AS22" s="252">
        <v>0.75</v>
      </c>
      <c r="AT22" s="212">
        <f t="shared" si="29"/>
        <v>0.75</v>
      </c>
      <c r="AU22" s="213">
        <f t="shared" si="30"/>
        <v>0.75</v>
      </c>
      <c r="AV22" s="248" t="str">
        <f t="shared" si="31"/>
        <v>EN TERMINO</v>
      </c>
      <c r="AW22" s="252" t="s">
        <v>1083</v>
      </c>
      <c r="AX22" s="505" t="s">
        <v>1057</v>
      </c>
      <c r="AY22" s="249" t="str">
        <f t="shared" si="32"/>
        <v>PENDIENTE</v>
      </c>
      <c r="AZ22" s="254"/>
      <c r="BA22" s="489"/>
      <c r="BB22" s="252"/>
      <c r="BC22" s="255" t="str">
        <f t="shared" si="6"/>
        <v/>
      </c>
      <c r="BD22" s="256" t="str">
        <f t="shared" si="7"/>
        <v/>
      </c>
      <c r="BE22" s="248" t="str">
        <f t="shared" si="8"/>
        <v/>
      </c>
      <c r="BF22" s="572"/>
      <c r="BG22" s="249" t="str">
        <f t="shared" si="9"/>
        <v>PENDIENTE</v>
      </c>
      <c r="BH22" s="250"/>
      <c r="BI22" s="250" t="str">
        <f t="shared" si="27"/>
        <v>ABIERTO</v>
      </c>
      <c r="BJ22" s="250" t="str">
        <f t="shared" si="33"/>
        <v>ABIERTO</v>
      </c>
      <c r="BK22" s="247"/>
      <c r="BL22" s="247"/>
      <c r="BM22" s="247"/>
      <c r="BN22" s="247"/>
      <c r="BO22" s="247"/>
      <c r="BP22" s="247"/>
      <c r="BQ22" s="247"/>
    </row>
    <row r="23" spans="1:69" s="233" customFormat="1" ht="35.1" customHeight="1" x14ac:dyDescent="0.2">
      <c r="A23" s="234"/>
      <c r="B23" s="234"/>
      <c r="C23" s="490" t="s">
        <v>81</v>
      </c>
      <c r="D23" s="235"/>
      <c r="E23" s="574"/>
      <c r="F23" s="236">
        <v>44130</v>
      </c>
      <c r="G23" s="235">
        <v>15</v>
      </c>
      <c r="H23" s="237" t="s">
        <v>135</v>
      </c>
      <c r="I23" s="242" t="s">
        <v>501</v>
      </c>
      <c r="J23" s="490" t="s">
        <v>522</v>
      </c>
      <c r="K23" s="490" t="s">
        <v>541</v>
      </c>
      <c r="L23" s="490" t="s">
        <v>559</v>
      </c>
      <c r="M23" s="76">
        <v>1</v>
      </c>
      <c r="N23" s="490" t="s">
        <v>88</v>
      </c>
      <c r="O23" s="490" t="str">
        <f>IF(H23="","",VLOOKUP(H23,'[1]Procedimientos Publicar'!$C$6:$E$85,3,FALSE))</f>
        <v>SECRETARIA GENERAL</v>
      </c>
      <c r="P23" s="246" t="s">
        <v>140</v>
      </c>
      <c r="Q23" s="239"/>
      <c r="R23" s="239"/>
      <c r="S23" s="239"/>
      <c r="T23" s="241">
        <v>1</v>
      </c>
      <c r="U23" s="235"/>
      <c r="V23" s="79">
        <v>44235</v>
      </c>
      <c r="W23" s="79">
        <v>44600</v>
      </c>
      <c r="X23" s="239"/>
      <c r="Y23" s="236">
        <v>44286</v>
      </c>
      <c r="Z23" s="337" t="s">
        <v>476</v>
      </c>
      <c r="AA23" s="338">
        <v>0.01</v>
      </c>
      <c r="AB23" s="339">
        <f t="shared" si="16"/>
        <v>0.01</v>
      </c>
      <c r="AC23" s="340">
        <f t="shared" si="12"/>
        <v>0.01</v>
      </c>
      <c r="AD23" s="248" t="str">
        <f t="shared" si="0"/>
        <v>ALERTA</v>
      </c>
      <c r="AE23" s="252" t="s">
        <v>477</v>
      </c>
      <c r="AF23" s="230"/>
      <c r="AG23" s="249" t="str">
        <f>IF(AC23=100%,IF(AC23&gt;0.01%,"CUMPLIDA","PENDIENTE"),IF(AC23&lt;0%,"INCUMPLIDA","PENDIENTE"))</f>
        <v>PENDIENTE</v>
      </c>
      <c r="AH23" s="208" t="s">
        <v>828</v>
      </c>
      <c r="AI23" s="433" t="s">
        <v>854</v>
      </c>
      <c r="AJ23" s="224">
        <v>0.01</v>
      </c>
      <c r="AK23" s="418">
        <f t="shared" si="17"/>
        <v>0.01</v>
      </c>
      <c r="AL23" s="210">
        <f t="shared" si="1"/>
        <v>0.01</v>
      </c>
      <c r="AM23" s="387" t="str">
        <f t="shared" si="2"/>
        <v>ALERTA</v>
      </c>
      <c r="AN23" s="433" t="s">
        <v>850</v>
      </c>
      <c r="AO23" s="369" t="s">
        <v>830</v>
      </c>
      <c r="AP23" s="374" t="str">
        <f t="shared" si="28"/>
        <v>ATENCIÓN</v>
      </c>
      <c r="AQ23" s="254">
        <v>44469</v>
      </c>
      <c r="AR23" s="225" t="s">
        <v>1084</v>
      </c>
      <c r="AS23" s="583">
        <v>1</v>
      </c>
      <c r="AT23" s="212">
        <f t="shared" si="29"/>
        <v>1</v>
      </c>
      <c r="AU23" s="213">
        <f t="shared" si="30"/>
        <v>1</v>
      </c>
      <c r="AV23" s="248" t="str">
        <f t="shared" si="31"/>
        <v>OK</v>
      </c>
      <c r="AW23" s="252" t="s">
        <v>1085</v>
      </c>
      <c r="AX23" s="505" t="s">
        <v>1057</v>
      </c>
      <c r="AY23" s="249" t="str">
        <f t="shared" si="32"/>
        <v>CUMPLIDA</v>
      </c>
      <c r="AZ23" s="254"/>
      <c r="BA23" s="252"/>
      <c r="BB23" s="224"/>
      <c r="BC23" s="255" t="str">
        <f t="shared" si="6"/>
        <v/>
      </c>
      <c r="BD23" s="256" t="str">
        <f t="shared" si="7"/>
        <v/>
      </c>
      <c r="BE23" s="248" t="str">
        <f t="shared" si="8"/>
        <v/>
      </c>
      <c r="BF23" s="489"/>
      <c r="BG23" s="249" t="str">
        <f t="shared" si="9"/>
        <v>PENDIENTE</v>
      </c>
      <c r="BH23" s="250"/>
      <c r="BI23" s="250" t="str">
        <f t="shared" si="27"/>
        <v>ABIERTO</v>
      </c>
      <c r="BJ23" s="250" t="str">
        <f t="shared" si="33"/>
        <v>CERRADO</v>
      </c>
      <c r="BK23" s="247"/>
      <c r="BL23" s="247"/>
      <c r="BM23" s="247"/>
      <c r="BN23" s="247"/>
      <c r="BO23" s="247"/>
      <c r="BP23" s="247"/>
      <c r="BQ23" s="247"/>
    </row>
    <row r="24" spans="1:69" s="233" customFormat="1" ht="35.1" customHeight="1" x14ac:dyDescent="0.2">
      <c r="A24" s="234"/>
      <c r="B24" s="234"/>
      <c r="C24" s="490" t="s">
        <v>81</v>
      </c>
      <c r="D24" s="235"/>
      <c r="E24" s="574"/>
      <c r="F24" s="236">
        <v>44130</v>
      </c>
      <c r="G24" s="235">
        <v>16</v>
      </c>
      <c r="H24" s="237" t="s">
        <v>135</v>
      </c>
      <c r="I24" s="243" t="s">
        <v>502</v>
      </c>
      <c r="J24" s="490" t="s">
        <v>523</v>
      </c>
      <c r="K24" s="490" t="s">
        <v>542</v>
      </c>
      <c r="L24" s="490" t="s">
        <v>560</v>
      </c>
      <c r="M24" s="76">
        <v>1</v>
      </c>
      <c r="N24" s="490" t="s">
        <v>88</v>
      </c>
      <c r="O24" s="490" t="str">
        <f>IF(H24="","",VLOOKUP(H24,'[1]Procedimientos Publicar'!$C$6:$E$85,3,FALSE))</f>
        <v>SECRETARIA GENERAL</v>
      </c>
      <c r="P24" s="246" t="s">
        <v>140</v>
      </c>
      <c r="Q24" s="239"/>
      <c r="R24" s="239"/>
      <c r="S24" s="239"/>
      <c r="T24" s="241">
        <v>1</v>
      </c>
      <c r="U24" s="235"/>
      <c r="V24" s="79">
        <v>44235</v>
      </c>
      <c r="W24" s="79">
        <v>44600</v>
      </c>
      <c r="X24" s="239"/>
      <c r="Y24" s="236">
        <v>44286</v>
      </c>
      <c r="Z24" s="337" t="s">
        <v>485</v>
      </c>
      <c r="AA24" s="338">
        <v>1</v>
      </c>
      <c r="AB24" s="339">
        <f t="shared" si="16"/>
        <v>1</v>
      </c>
      <c r="AC24" s="340">
        <f t="shared" si="12"/>
        <v>1</v>
      </c>
      <c r="AD24" s="248" t="str">
        <f t="shared" si="0"/>
        <v>OK</v>
      </c>
      <c r="AE24" s="231" t="s">
        <v>473</v>
      </c>
      <c r="AF24" s="230"/>
      <c r="AG24" s="249" t="str">
        <f t="shared" si="21"/>
        <v>CUMPLIDA</v>
      </c>
      <c r="AH24" s="208"/>
      <c r="AI24" s="489"/>
      <c r="AJ24" s="489"/>
      <c r="AK24" s="257" t="str">
        <f t="shared" si="17"/>
        <v/>
      </c>
      <c r="AL24" s="210" t="str">
        <f t="shared" si="1"/>
        <v/>
      </c>
      <c r="AM24" s="248" t="str">
        <f t="shared" si="2"/>
        <v/>
      </c>
      <c r="AN24" s="489"/>
      <c r="AO24" s="190"/>
      <c r="AP24" s="415"/>
      <c r="AQ24" s="254"/>
      <c r="AR24" s="252"/>
      <c r="AS24" s="190"/>
      <c r="AT24" s="212" t="str">
        <f>(IF(AS24="","",IF(OR($M24=0,$M24="",AQ24=""),"",AS24/$M24)))</f>
        <v/>
      </c>
      <c r="AU24" s="213" t="str">
        <f>(IF(OR($T24="",AT24=""),"",IF(OR($T24=0,AT24=0),0,IF((AT24*100%)/$T24&gt;100%,100%,(AT24*100%)/$T24))))</f>
        <v/>
      </c>
      <c r="AV24" s="248" t="str">
        <f>IF(AS24="","",IF(AU24&lt;100%, IF(AU24&lt;75%, "ALERTA","EN TERMINO"), IF(AU24=100%, "OK", "EN TERMINO")))</f>
        <v/>
      </c>
      <c r="AW24" s="214"/>
      <c r="AX24" s="190"/>
      <c r="AY24" s="249" t="str">
        <f>IF(AU24=100%,IF(AU24&gt;75%,"CUMPLIDA","PENDIENTE"),IF(AU24&lt;75%,"INCUMPLIDA","PENDIENTE"))</f>
        <v>PENDIENTE</v>
      </c>
      <c r="AZ24" s="254"/>
      <c r="BA24" s="252"/>
      <c r="BB24" s="252"/>
      <c r="BC24" s="255" t="str">
        <f t="shared" si="6"/>
        <v/>
      </c>
      <c r="BD24" s="256" t="str">
        <f t="shared" si="7"/>
        <v/>
      </c>
      <c r="BE24" s="248" t="str">
        <f t="shared" si="8"/>
        <v/>
      </c>
      <c r="BF24" s="572"/>
      <c r="BG24" s="249" t="str">
        <f t="shared" si="9"/>
        <v>PENDIENTE</v>
      </c>
      <c r="BH24" s="250"/>
      <c r="BI24" s="250" t="str">
        <f t="shared" si="27"/>
        <v>CERRADO</v>
      </c>
      <c r="BJ24" s="250" t="str">
        <f t="shared" si="11"/>
        <v>CERRADO</v>
      </c>
      <c r="BK24" s="247"/>
      <c r="BL24" s="247"/>
      <c r="BM24" s="247"/>
      <c r="BN24" s="247"/>
      <c r="BO24" s="247"/>
      <c r="BP24" s="247"/>
      <c r="BQ24" s="247"/>
    </row>
    <row r="25" spans="1:69" s="233" customFormat="1" ht="35.1" customHeight="1" x14ac:dyDescent="0.2">
      <c r="A25" s="234"/>
      <c r="B25" s="234"/>
      <c r="C25" s="490" t="s">
        <v>81</v>
      </c>
      <c r="D25" s="235"/>
      <c r="E25" s="574"/>
      <c r="F25" s="236">
        <v>44130</v>
      </c>
      <c r="G25" s="235">
        <v>17</v>
      </c>
      <c r="H25" s="237" t="s">
        <v>135</v>
      </c>
      <c r="I25" s="242" t="s">
        <v>503</v>
      </c>
      <c r="J25" s="575" t="s">
        <v>525</v>
      </c>
      <c r="K25" s="574" t="s">
        <v>543</v>
      </c>
      <c r="L25" s="574" t="s">
        <v>561</v>
      </c>
      <c r="M25" s="76">
        <v>1</v>
      </c>
      <c r="N25" s="490" t="s">
        <v>88</v>
      </c>
      <c r="O25" s="490" t="str">
        <f>IF(H25="","",VLOOKUP(H25,'[1]Procedimientos Publicar'!$C$6:$E$85,3,FALSE))</f>
        <v>SECRETARIA GENERAL</v>
      </c>
      <c r="P25" s="246" t="s">
        <v>140</v>
      </c>
      <c r="Q25" s="239"/>
      <c r="R25" s="239"/>
      <c r="S25" s="239"/>
      <c r="T25" s="241">
        <v>1</v>
      </c>
      <c r="U25" s="235"/>
      <c r="V25" s="79">
        <v>44235</v>
      </c>
      <c r="W25" s="79">
        <v>44600</v>
      </c>
      <c r="X25" s="239"/>
      <c r="Y25" s="236">
        <v>44286</v>
      </c>
      <c r="Z25" s="337" t="s">
        <v>476</v>
      </c>
      <c r="AA25" s="338">
        <v>0.01</v>
      </c>
      <c r="AB25" s="339">
        <f t="shared" si="16"/>
        <v>0.01</v>
      </c>
      <c r="AC25" s="340">
        <f t="shared" si="12"/>
        <v>0.01</v>
      </c>
      <c r="AD25" s="248" t="str">
        <f t="shared" si="0"/>
        <v>ALERTA</v>
      </c>
      <c r="AE25" s="252" t="s">
        <v>477</v>
      </c>
      <c r="AF25" s="230"/>
      <c r="AG25" s="249" t="str">
        <f>IF(AC25=100%,IF(AC25&gt;0.01%,"CUMPLIDA","PENDIENTE"),IF(AC25&lt;0%,"INCUMPLIDA","PENDIENTE"))</f>
        <v>PENDIENTE</v>
      </c>
      <c r="AH25" s="208" t="s">
        <v>828</v>
      </c>
      <c r="AI25" s="433" t="s">
        <v>855</v>
      </c>
      <c r="AJ25" s="420">
        <v>0.5</v>
      </c>
      <c r="AK25" s="418">
        <f t="shared" si="17"/>
        <v>0.5</v>
      </c>
      <c r="AL25" s="210">
        <f t="shared" si="1"/>
        <v>0.5</v>
      </c>
      <c r="AM25" s="387" t="str">
        <f t="shared" si="2"/>
        <v>EN TERMINO</v>
      </c>
      <c r="AN25" s="433" t="s">
        <v>856</v>
      </c>
      <c r="AO25" s="369" t="s">
        <v>830</v>
      </c>
      <c r="AP25" s="374" t="str">
        <f t="shared" ref="AP25:AP28" si="34">IF(AL25=100%,IF(AL25&gt;50%,"CUMPLIDA","PENDIENTE"),IF(AL25&lt;40%,"ATENCIÓN","PENDIENTE"))</f>
        <v>PENDIENTE</v>
      </c>
      <c r="AQ25" s="254">
        <v>44469</v>
      </c>
      <c r="AR25" s="252" t="s">
        <v>1086</v>
      </c>
      <c r="AS25" s="252">
        <v>1</v>
      </c>
      <c r="AT25" s="212">
        <f t="shared" ref="AT25:AT29" si="35">(IF(AS25="","",IF(OR($M25=0,$M25="",AQ25=""),"",AS25/$M25)))</f>
        <v>1</v>
      </c>
      <c r="AU25" s="213">
        <f t="shared" ref="AU25:AU29" si="36">(IF(OR($T25="",AT25=""),"",IF(OR($T25=0,AT25=0),0,IF((AT25*100%)/$T25&gt;100%,100%,(AT25*100%)/$T25))))</f>
        <v>1</v>
      </c>
      <c r="AV25" s="248" t="str">
        <f t="shared" ref="AV25:AV29" si="37">IF(AS25="","",IF(AU25&lt;100%, IF(AU25&lt;75%, "ALERTA","EN TERMINO"), IF(AU25=100%, "OK", "EN TERMINO")))</f>
        <v>OK</v>
      </c>
      <c r="AW25" s="252" t="s">
        <v>1087</v>
      </c>
      <c r="AX25" s="505" t="s">
        <v>1057</v>
      </c>
      <c r="AY25" s="249" t="str">
        <f t="shared" ref="AY25:AY29" si="38">IF(AU25=100%,IF(AU25&gt;75%,"CUMPLIDA","PENDIENTE"),IF(AU25&lt;75%,"INCUMPLIDA","PENDIENTE"))</f>
        <v>CUMPLIDA</v>
      </c>
      <c r="AZ25" s="254"/>
      <c r="BA25" s="252"/>
      <c r="BB25" s="252"/>
      <c r="BC25" s="255" t="str">
        <f t="shared" si="6"/>
        <v/>
      </c>
      <c r="BD25" s="256" t="str">
        <f t="shared" si="7"/>
        <v/>
      </c>
      <c r="BE25" s="248" t="str">
        <f t="shared" si="8"/>
        <v/>
      </c>
      <c r="BF25" s="572"/>
      <c r="BG25" s="249" t="str">
        <f t="shared" si="9"/>
        <v>PENDIENTE</v>
      </c>
      <c r="BH25" s="250"/>
      <c r="BI25" s="250" t="str">
        <f t="shared" si="27"/>
        <v>ABIERTO</v>
      </c>
      <c r="BJ25" s="250" t="str">
        <f t="shared" ref="BJ25:BJ29" si="39">IF(AY25="CUMPLIDA","CERRADO","ABIERTO")</f>
        <v>CERRADO</v>
      </c>
      <c r="BK25" s="247"/>
      <c r="BL25" s="247"/>
      <c r="BM25" s="247"/>
      <c r="BN25" s="247"/>
      <c r="BO25" s="247"/>
      <c r="BP25" s="247"/>
      <c r="BQ25" s="247"/>
    </row>
    <row r="26" spans="1:69" s="233" customFormat="1" ht="35.1" customHeight="1" x14ac:dyDescent="0.2">
      <c r="A26" s="234"/>
      <c r="B26" s="234"/>
      <c r="C26" s="490" t="s">
        <v>81</v>
      </c>
      <c r="D26" s="235"/>
      <c r="E26" s="574"/>
      <c r="F26" s="236">
        <v>44130</v>
      </c>
      <c r="G26" s="235">
        <v>18</v>
      </c>
      <c r="H26" s="237" t="s">
        <v>135</v>
      </c>
      <c r="I26" s="242" t="s">
        <v>504</v>
      </c>
      <c r="J26" s="575"/>
      <c r="K26" s="574"/>
      <c r="L26" s="574"/>
      <c r="M26" s="76">
        <v>1</v>
      </c>
      <c r="N26" s="490" t="s">
        <v>88</v>
      </c>
      <c r="O26" s="490" t="str">
        <f>IF(H26="","",VLOOKUP(H26,'[1]Procedimientos Publicar'!$C$6:$E$85,3,FALSE))</f>
        <v>SECRETARIA GENERAL</v>
      </c>
      <c r="P26" s="246" t="s">
        <v>140</v>
      </c>
      <c r="Q26" s="239"/>
      <c r="R26" s="239"/>
      <c r="S26" s="239"/>
      <c r="T26" s="241">
        <v>1</v>
      </c>
      <c r="U26" s="235"/>
      <c r="V26" s="79">
        <v>44235</v>
      </c>
      <c r="W26" s="79">
        <v>44600</v>
      </c>
      <c r="X26" s="239"/>
      <c r="Y26" s="236">
        <v>44286</v>
      </c>
      <c r="Z26" s="337" t="s">
        <v>476</v>
      </c>
      <c r="AA26" s="338">
        <v>0.01</v>
      </c>
      <c r="AB26" s="339">
        <f t="shared" si="16"/>
        <v>0.01</v>
      </c>
      <c r="AC26" s="340">
        <f t="shared" si="12"/>
        <v>0.01</v>
      </c>
      <c r="AD26" s="248" t="str">
        <f t="shared" si="0"/>
        <v>ALERTA</v>
      </c>
      <c r="AE26" s="252" t="s">
        <v>477</v>
      </c>
      <c r="AF26" s="230"/>
      <c r="AG26" s="249" t="str">
        <f>IF(AC26=100%,IF(AC26&gt;0.01%,"CUMPLIDA","PENDIENTE"),IF(AC26&lt;0%,"INCUMPLIDA","PENDIENTE"))</f>
        <v>PENDIENTE</v>
      </c>
      <c r="AH26" s="208" t="s">
        <v>828</v>
      </c>
      <c r="AI26" s="433" t="s">
        <v>855</v>
      </c>
      <c r="AJ26" s="420">
        <v>0.5</v>
      </c>
      <c r="AK26" s="418">
        <f t="shared" si="17"/>
        <v>0.5</v>
      </c>
      <c r="AL26" s="210">
        <f t="shared" si="1"/>
        <v>0.5</v>
      </c>
      <c r="AM26" s="387" t="str">
        <f t="shared" si="2"/>
        <v>EN TERMINO</v>
      </c>
      <c r="AN26" s="433" t="s">
        <v>857</v>
      </c>
      <c r="AO26" s="369" t="s">
        <v>830</v>
      </c>
      <c r="AP26" s="374" t="str">
        <f t="shared" si="34"/>
        <v>PENDIENTE</v>
      </c>
      <c r="AQ26" s="254">
        <v>44469</v>
      </c>
      <c r="AR26" s="252" t="s">
        <v>1086</v>
      </c>
      <c r="AS26" s="252">
        <v>1</v>
      </c>
      <c r="AT26" s="212">
        <f t="shared" si="35"/>
        <v>1</v>
      </c>
      <c r="AU26" s="213">
        <f t="shared" si="36"/>
        <v>1</v>
      </c>
      <c r="AV26" s="248" t="str">
        <f t="shared" si="37"/>
        <v>OK</v>
      </c>
      <c r="AW26" s="252" t="s">
        <v>1088</v>
      </c>
      <c r="AX26" s="505" t="s">
        <v>1057</v>
      </c>
      <c r="AY26" s="249" t="str">
        <f t="shared" si="38"/>
        <v>CUMPLIDA</v>
      </c>
      <c r="AZ26" s="254"/>
      <c r="BA26" s="252"/>
      <c r="BB26" s="252"/>
      <c r="BC26" s="255" t="str">
        <f t="shared" si="6"/>
        <v/>
      </c>
      <c r="BD26" s="256" t="str">
        <f t="shared" si="7"/>
        <v/>
      </c>
      <c r="BE26" s="248" t="str">
        <f t="shared" si="8"/>
        <v/>
      </c>
      <c r="BF26" s="572"/>
      <c r="BG26" s="249" t="str">
        <f t="shared" si="9"/>
        <v>PENDIENTE</v>
      </c>
      <c r="BH26" s="250"/>
      <c r="BI26" s="250" t="str">
        <f t="shared" si="27"/>
        <v>ABIERTO</v>
      </c>
      <c r="BJ26" s="250" t="str">
        <f t="shared" si="39"/>
        <v>CERRADO</v>
      </c>
      <c r="BK26" s="247"/>
      <c r="BL26" s="247"/>
      <c r="BM26" s="247"/>
      <c r="BN26" s="247"/>
      <c r="BO26" s="247"/>
      <c r="BP26" s="247"/>
      <c r="BQ26" s="247"/>
    </row>
    <row r="27" spans="1:69" s="233" customFormat="1" ht="35.1" customHeight="1" x14ac:dyDescent="0.2">
      <c r="A27" s="234"/>
      <c r="B27" s="234"/>
      <c r="C27" s="490" t="s">
        <v>81</v>
      </c>
      <c r="D27" s="235"/>
      <c r="E27" s="574"/>
      <c r="F27" s="236">
        <v>44130</v>
      </c>
      <c r="G27" s="235">
        <v>19</v>
      </c>
      <c r="H27" s="237" t="s">
        <v>135</v>
      </c>
      <c r="I27" s="243" t="s">
        <v>505</v>
      </c>
      <c r="J27" s="575"/>
      <c r="K27" s="575" t="s">
        <v>544</v>
      </c>
      <c r="L27" s="574" t="s">
        <v>562</v>
      </c>
      <c r="M27" s="76">
        <v>1</v>
      </c>
      <c r="N27" s="490" t="s">
        <v>88</v>
      </c>
      <c r="O27" s="490" t="str">
        <f>IF(H27="","",VLOOKUP(H27,'[1]Procedimientos Publicar'!$C$6:$E$85,3,FALSE))</f>
        <v>SECRETARIA GENERAL</v>
      </c>
      <c r="P27" s="246" t="s">
        <v>140</v>
      </c>
      <c r="Q27" s="239"/>
      <c r="R27" s="239"/>
      <c r="S27" s="239"/>
      <c r="T27" s="241">
        <v>1</v>
      </c>
      <c r="U27" s="235"/>
      <c r="V27" s="79">
        <v>44235</v>
      </c>
      <c r="W27" s="79">
        <v>44600</v>
      </c>
      <c r="X27" s="239"/>
      <c r="Y27" s="236">
        <v>44286</v>
      </c>
      <c r="Z27" s="337" t="s">
        <v>476</v>
      </c>
      <c r="AA27" s="338">
        <v>0.01</v>
      </c>
      <c r="AB27" s="339">
        <f t="shared" si="16"/>
        <v>0.01</v>
      </c>
      <c r="AC27" s="340">
        <f t="shared" si="12"/>
        <v>0.01</v>
      </c>
      <c r="AD27" s="248" t="str">
        <f t="shared" si="0"/>
        <v>ALERTA</v>
      </c>
      <c r="AE27" s="252" t="s">
        <v>477</v>
      </c>
      <c r="AF27" s="230"/>
      <c r="AG27" s="249" t="str">
        <f>IF(AC27=100%,IF(AC27&gt;0.01%,"CUMPLIDA","PENDIENTE"),IF(AC27&lt;0%,"INCUMPLIDA","PENDIENTE"))</f>
        <v>PENDIENTE</v>
      </c>
      <c r="AH27" s="208" t="s">
        <v>828</v>
      </c>
      <c r="AI27" s="433" t="s">
        <v>854</v>
      </c>
      <c r="AJ27" s="420">
        <v>0.01</v>
      </c>
      <c r="AK27" s="418">
        <f t="shared" si="17"/>
        <v>0.01</v>
      </c>
      <c r="AL27" s="210">
        <f t="shared" si="1"/>
        <v>0.01</v>
      </c>
      <c r="AM27" s="387" t="str">
        <f t="shared" si="2"/>
        <v>ALERTA</v>
      </c>
      <c r="AN27" s="433" t="s">
        <v>850</v>
      </c>
      <c r="AO27" s="369" t="s">
        <v>830</v>
      </c>
      <c r="AP27" s="374" t="str">
        <f t="shared" si="34"/>
        <v>ATENCIÓN</v>
      </c>
      <c r="AQ27" s="254">
        <v>44469</v>
      </c>
      <c r="AR27" s="505" t="s">
        <v>1089</v>
      </c>
      <c r="AS27" s="252">
        <v>0.4</v>
      </c>
      <c r="AT27" s="212">
        <f t="shared" si="35"/>
        <v>0.4</v>
      </c>
      <c r="AU27" s="213">
        <f t="shared" si="36"/>
        <v>0.4</v>
      </c>
      <c r="AV27" s="248" t="str">
        <f t="shared" si="37"/>
        <v>ALERTA</v>
      </c>
      <c r="AW27" s="252" t="s">
        <v>1090</v>
      </c>
      <c r="AX27" s="505" t="s">
        <v>1057</v>
      </c>
      <c r="AY27" s="249" t="str">
        <f t="shared" ref="AY27:AY29" si="40">IF(AU27=100%,IF(AU27&gt;50%,"CUMPLIDA","PENDIENTE"),IF(AU27&lt;40%,"ATENCIÓN","PENDIENTE"))</f>
        <v>PENDIENTE</v>
      </c>
      <c r="AZ27" s="254"/>
      <c r="BA27" s="489"/>
      <c r="BB27" s="252"/>
      <c r="BC27" s="255" t="str">
        <f t="shared" si="6"/>
        <v/>
      </c>
      <c r="BD27" s="256" t="str">
        <f t="shared" si="7"/>
        <v/>
      </c>
      <c r="BE27" s="248" t="str">
        <f t="shared" si="8"/>
        <v/>
      </c>
      <c r="BF27" s="572"/>
      <c r="BG27" s="249" t="str">
        <f t="shared" si="9"/>
        <v>PENDIENTE</v>
      </c>
      <c r="BH27" s="250"/>
      <c r="BI27" s="250" t="str">
        <f t="shared" si="27"/>
        <v>ABIERTO</v>
      </c>
      <c r="BJ27" s="250" t="str">
        <f t="shared" si="39"/>
        <v>ABIERTO</v>
      </c>
      <c r="BK27" s="247"/>
      <c r="BL27" s="247"/>
      <c r="BM27" s="247"/>
      <c r="BN27" s="247"/>
      <c r="BO27" s="247"/>
      <c r="BP27" s="247"/>
      <c r="BQ27" s="247"/>
    </row>
    <row r="28" spans="1:69" s="233" customFormat="1" ht="35.1" customHeight="1" x14ac:dyDescent="0.2">
      <c r="A28" s="234"/>
      <c r="B28" s="234"/>
      <c r="C28" s="490" t="s">
        <v>81</v>
      </c>
      <c r="D28" s="235"/>
      <c r="E28" s="574"/>
      <c r="F28" s="236">
        <v>44130</v>
      </c>
      <c r="G28" s="235">
        <v>20</v>
      </c>
      <c r="H28" s="237" t="s">
        <v>135</v>
      </c>
      <c r="I28" s="243" t="s">
        <v>506</v>
      </c>
      <c r="J28" s="575"/>
      <c r="K28" s="575"/>
      <c r="L28" s="574"/>
      <c r="M28" s="76">
        <v>1</v>
      </c>
      <c r="N28" s="490" t="s">
        <v>88</v>
      </c>
      <c r="O28" s="490" t="str">
        <f>IF(H28="","",VLOOKUP(H28,'[1]Procedimientos Publicar'!$C$6:$E$85,3,FALSE))</f>
        <v>SECRETARIA GENERAL</v>
      </c>
      <c r="P28" s="246" t="s">
        <v>140</v>
      </c>
      <c r="Q28" s="239"/>
      <c r="R28" s="239"/>
      <c r="S28" s="239"/>
      <c r="T28" s="241">
        <v>1</v>
      </c>
      <c r="U28" s="235"/>
      <c r="V28" s="79">
        <v>44235</v>
      </c>
      <c r="W28" s="79">
        <v>44600</v>
      </c>
      <c r="X28" s="239"/>
      <c r="Y28" s="236">
        <v>44286</v>
      </c>
      <c r="Z28" s="337" t="s">
        <v>476</v>
      </c>
      <c r="AA28" s="338">
        <v>0.01</v>
      </c>
      <c r="AB28" s="339">
        <f t="shared" si="16"/>
        <v>0.01</v>
      </c>
      <c r="AC28" s="340">
        <f t="shared" si="12"/>
        <v>0.01</v>
      </c>
      <c r="AD28" s="248" t="str">
        <f t="shared" si="0"/>
        <v>ALERTA</v>
      </c>
      <c r="AE28" s="252" t="s">
        <v>477</v>
      </c>
      <c r="AF28" s="230"/>
      <c r="AG28" s="249" t="str">
        <f>IF(AC28=100%,IF(AC28&gt;0.01%,"CUMPLIDA","PENDIENTE"),IF(AC28&lt;0%,"INCUMPLIDA","PENDIENTE"))</f>
        <v>PENDIENTE</v>
      </c>
      <c r="AH28" s="208" t="s">
        <v>828</v>
      </c>
      <c r="AI28" s="433" t="s">
        <v>854</v>
      </c>
      <c r="AJ28" s="224">
        <v>0.01</v>
      </c>
      <c r="AK28" s="418">
        <f t="shared" si="17"/>
        <v>0.01</v>
      </c>
      <c r="AL28" s="210">
        <f t="shared" si="1"/>
        <v>0.01</v>
      </c>
      <c r="AM28" s="387" t="str">
        <f t="shared" si="2"/>
        <v>ALERTA</v>
      </c>
      <c r="AN28" s="433" t="s">
        <v>850</v>
      </c>
      <c r="AO28" s="369" t="s">
        <v>830</v>
      </c>
      <c r="AP28" s="374" t="str">
        <f t="shared" si="34"/>
        <v>ATENCIÓN</v>
      </c>
      <c r="AQ28" s="254">
        <v>44469</v>
      </c>
      <c r="AR28" s="505" t="s">
        <v>1089</v>
      </c>
      <c r="AS28" s="252">
        <v>0.4</v>
      </c>
      <c r="AT28" s="212">
        <f t="shared" si="35"/>
        <v>0.4</v>
      </c>
      <c r="AU28" s="213">
        <f t="shared" si="36"/>
        <v>0.4</v>
      </c>
      <c r="AV28" s="248" t="str">
        <f t="shared" si="37"/>
        <v>ALERTA</v>
      </c>
      <c r="AW28" s="252" t="s">
        <v>1090</v>
      </c>
      <c r="AX28" s="505" t="s">
        <v>1057</v>
      </c>
      <c r="AY28" s="249" t="str">
        <f t="shared" si="40"/>
        <v>PENDIENTE</v>
      </c>
      <c r="AZ28" s="254"/>
      <c r="BA28" s="252"/>
      <c r="BB28" s="224"/>
      <c r="BC28" s="255" t="str">
        <f t="shared" si="6"/>
        <v/>
      </c>
      <c r="BD28" s="256" t="str">
        <f t="shared" si="7"/>
        <v/>
      </c>
      <c r="BE28" s="248" t="str">
        <f t="shared" si="8"/>
        <v/>
      </c>
      <c r="BF28" s="489"/>
      <c r="BG28" s="249" t="str">
        <f t="shared" si="9"/>
        <v>PENDIENTE</v>
      </c>
      <c r="BH28" s="250"/>
      <c r="BI28" s="250" t="str">
        <f t="shared" si="27"/>
        <v>ABIERTO</v>
      </c>
      <c r="BJ28" s="250" t="str">
        <f t="shared" si="39"/>
        <v>ABIERTO</v>
      </c>
      <c r="BK28" s="247"/>
      <c r="BL28" s="247"/>
      <c r="BM28" s="247"/>
      <c r="BN28" s="247"/>
      <c r="BO28" s="247"/>
      <c r="BP28" s="247"/>
      <c r="BQ28" s="247"/>
    </row>
    <row r="29" spans="1:69" s="233" customFormat="1" ht="35.1" customHeight="1" x14ac:dyDescent="0.2">
      <c r="A29" s="234"/>
      <c r="B29" s="234"/>
      <c r="C29" s="490" t="s">
        <v>81</v>
      </c>
      <c r="D29" s="235"/>
      <c r="E29" s="574"/>
      <c r="F29" s="236">
        <v>44130</v>
      </c>
      <c r="G29" s="235">
        <v>21</v>
      </c>
      <c r="H29" s="237" t="s">
        <v>135</v>
      </c>
      <c r="I29" s="243" t="s">
        <v>507</v>
      </c>
      <c r="J29" s="490" t="s">
        <v>526</v>
      </c>
      <c r="K29" s="490" t="s">
        <v>545</v>
      </c>
      <c r="L29" s="490" t="s">
        <v>563</v>
      </c>
      <c r="M29" s="76">
        <v>1</v>
      </c>
      <c r="N29" s="490" t="s">
        <v>88</v>
      </c>
      <c r="O29" s="490" t="str">
        <f>IF(H29="","",VLOOKUP(H29,'[1]Procedimientos Publicar'!$C$6:$E$85,3,FALSE))</f>
        <v>SECRETARIA GENERAL</v>
      </c>
      <c r="P29" s="246" t="s">
        <v>140</v>
      </c>
      <c r="Q29" s="239"/>
      <c r="R29" s="239"/>
      <c r="S29" s="239"/>
      <c r="T29" s="241">
        <v>1</v>
      </c>
      <c r="U29" s="235"/>
      <c r="V29" s="79">
        <v>44235</v>
      </c>
      <c r="W29" s="79">
        <v>44600</v>
      </c>
      <c r="X29" s="239"/>
      <c r="Y29" s="236">
        <v>44286</v>
      </c>
      <c r="Z29" s="337" t="s">
        <v>486</v>
      </c>
      <c r="AA29" s="338">
        <v>0.25</v>
      </c>
      <c r="AB29" s="339">
        <f t="shared" si="16"/>
        <v>0.25</v>
      </c>
      <c r="AC29" s="340">
        <f t="shared" si="12"/>
        <v>0.25</v>
      </c>
      <c r="AD29" s="248" t="str">
        <f t="shared" si="0"/>
        <v>EN TERMINO</v>
      </c>
      <c r="AE29" s="232" t="s">
        <v>473</v>
      </c>
      <c r="AF29" s="230"/>
      <c r="AG29" s="249" t="str">
        <f>IF(AC29=100%,IF(AC29&gt;25%,"CUMPLIDA","PENDIENTE"),IF(AC29&lt;25%,"INCUMPLIDA","PENDIENTE"))</f>
        <v>PENDIENTE</v>
      </c>
      <c r="AH29" s="208" t="s">
        <v>828</v>
      </c>
      <c r="AI29" s="433" t="s">
        <v>858</v>
      </c>
      <c r="AJ29" s="224">
        <v>0.4</v>
      </c>
      <c r="AK29" s="418">
        <f t="shared" si="17"/>
        <v>0.4</v>
      </c>
      <c r="AL29" s="210">
        <f t="shared" si="1"/>
        <v>0.4</v>
      </c>
      <c r="AM29" s="387" t="str">
        <f t="shared" si="2"/>
        <v>ALERTA</v>
      </c>
      <c r="AN29" s="433" t="s">
        <v>859</v>
      </c>
      <c r="AO29" s="369" t="s">
        <v>830</v>
      </c>
      <c r="AP29" s="374" t="str">
        <f>IF(AL29=100%,IF(AL29&gt;50%,"CUMPLIDA","PENDIENTE"),IF(AL29&lt;40%,"ATENCIÓN","PENDIENTE"))</f>
        <v>PENDIENTE</v>
      </c>
      <c r="AQ29" s="254">
        <v>44469</v>
      </c>
      <c r="AR29" s="225" t="s">
        <v>1091</v>
      </c>
      <c r="AS29" s="583">
        <v>0.5</v>
      </c>
      <c r="AT29" s="212">
        <f t="shared" si="35"/>
        <v>0.5</v>
      </c>
      <c r="AU29" s="213">
        <f t="shared" si="36"/>
        <v>0.5</v>
      </c>
      <c r="AV29" s="248" t="str">
        <f t="shared" si="37"/>
        <v>ALERTA</v>
      </c>
      <c r="AW29" s="252" t="s">
        <v>1092</v>
      </c>
      <c r="AX29" s="505" t="s">
        <v>1057</v>
      </c>
      <c r="AY29" s="249" t="str">
        <f t="shared" si="40"/>
        <v>PENDIENTE</v>
      </c>
      <c r="AZ29" s="254"/>
      <c r="BA29" s="252"/>
      <c r="BB29" s="224"/>
      <c r="BC29" s="255" t="str">
        <f t="shared" si="6"/>
        <v/>
      </c>
      <c r="BD29" s="256" t="str">
        <f t="shared" si="7"/>
        <v/>
      </c>
      <c r="BE29" s="248" t="str">
        <f t="shared" si="8"/>
        <v/>
      </c>
      <c r="BF29" s="489"/>
      <c r="BG29" s="249" t="str">
        <f t="shared" si="9"/>
        <v>PENDIENTE</v>
      </c>
      <c r="BH29" s="250"/>
      <c r="BI29" s="250" t="str">
        <f t="shared" si="27"/>
        <v>ABIERTO</v>
      </c>
      <c r="BJ29" s="250" t="str">
        <f t="shared" si="39"/>
        <v>ABIERTO</v>
      </c>
      <c r="BK29" s="247"/>
      <c r="BL29" s="247"/>
      <c r="BM29" s="247"/>
      <c r="BN29" s="247"/>
      <c r="BO29" s="247"/>
      <c r="BP29" s="247"/>
      <c r="BQ29" s="247"/>
    </row>
    <row r="30" spans="1:69" s="233" customFormat="1" ht="35.1" customHeight="1" x14ac:dyDescent="0.2">
      <c r="A30" s="234"/>
      <c r="B30" s="234"/>
      <c r="C30" s="490" t="s">
        <v>81</v>
      </c>
      <c r="D30" s="235"/>
      <c r="E30" s="574"/>
      <c r="F30" s="236">
        <v>44130</v>
      </c>
      <c r="G30" s="235">
        <v>22</v>
      </c>
      <c r="H30" s="237" t="s">
        <v>135</v>
      </c>
      <c r="I30" s="243" t="s">
        <v>508</v>
      </c>
      <c r="J30" s="490" t="s">
        <v>527</v>
      </c>
      <c r="K30" s="490" t="s">
        <v>546</v>
      </c>
      <c r="L30" s="245" t="s">
        <v>564</v>
      </c>
      <c r="M30" s="76">
        <v>1</v>
      </c>
      <c r="N30" s="490" t="s">
        <v>88</v>
      </c>
      <c r="O30" s="490" t="str">
        <f>IF(H30="","",VLOOKUP(H30,'[1]Procedimientos Publicar'!$C$6:$E$85,3,FALSE))</f>
        <v>SECRETARIA GENERAL</v>
      </c>
      <c r="P30" s="246" t="s">
        <v>140</v>
      </c>
      <c r="Q30" s="239"/>
      <c r="R30" s="239"/>
      <c r="S30" s="239"/>
      <c r="T30" s="241">
        <v>1</v>
      </c>
      <c r="U30" s="235"/>
      <c r="V30" s="79">
        <v>44235</v>
      </c>
      <c r="W30" s="79">
        <v>44600</v>
      </c>
      <c r="X30" s="239"/>
      <c r="Y30" s="236">
        <v>44286</v>
      </c>
      <c r="Z30" s="337" t="s">
        <v>476</v>
      </c>
      <c r="AA30" s="338">
        <v>0.01</v>
      </c>
      <c r="AB30" s="339">
        <f>(IF(AA30="","",IF(OR($M30=0,$M30="",$Y30=""),"",AA30/$M30)))</f>
        <v>0.01</v>
      </c>
      <c r="AC30" s="340">
        <f t="shared" si="12"/>
        <v>0.01</v>
      </c>
      <c r="AD30" s="248" t="str">
        <f t="shared" si="0"/>
        <v>ALERTA</v>
      </c>
      <c r="AE30" s="252" t="s">
        <v>477</v>
      </c>
      <c r="AF30" s="230"/>
      <c r="AG30" s="249" t="str">
        <f>IF(AC30=100%,IF(AC30&gt;0.01%,"CUMPLIDA","PENDIENTE"),IF(AC30&lt;0%,"INCUMPLIDA","PENDIENTE"))</f>
        <v>PENDIENTE</v>
      </c>
      <c r="AH30" s="208" t="s">
        <v>828</v>
      </c>
      <c r="AI30" s="435" t="s">
        <v>860</v>
      </c>
      <c r="AJ30" s="224">
        <v>1</v>
      </c>
      <c r="AK30" s="418">
        <f t="shared" si="17"/>
        <v>1</v>
      </c>
      <c r="AL30" s="210">
        <f t="shared" si="1"/>
        <v>1</v>
      </c>
      <c r="AM30" s="387" t="str">
        <f t="shared" si="2"/>
        <v>OK</v>
      </c>
      <c r="AN30" s="435" t="s">
        <v>861</v>
      </c>
      <c r="AO30" s="369" t="s">
        <v>830</v>
      </c>
      <c r="AP30" s="374" t="str">
        <f>IF(AL30=100%,IF(AL30&gt;50%,"CUMPLIDA","PENDIENTE"),IF(AL30&lt;40%,"ATENCIÓN","PENDIENTE"))</f>
        <v>CUMPLIDA</v>
      </c>
      <c r="AQ30" s="254"/>
      <c r="AR30" s="225"/>
      <c r="AS30" s="224"/>
      <c r="AT30" s="224"/>
      <c r="AU30" s="224"/>
      <c r="AV30" s="224"/>
      <c r="AW30" s="226"/>
      <c r="AX30" s="224"/>
      <c r="AY30" s="224"/>
      <c r="AZ30" s="254"/>
      <c r="BA30" s="252"/>
      <c r="BB30" s="224"/>
      <c r="BC30" s="255" t="str">
        <f t="shared" si="6"/>
        <v/>
      </c>
      <c r="BD30" s="256" t="str">
        <f t="shared" si="7"/>
        <v/>
      </c>
      <c r="BE30" s="248" t="str">
        <f t="shared" si="8"/>
        <v/>
      </c>
      <c r="BF30" s="489"/>
      <c r="BG30" s="249" t="str">
        <f t="shared" si="9"/>
        <v>PENDIENTE</v>
      </c>
      <c r="BH30" s="250"/>
      <c r="BI30" s="250" t="str">
        <f t="shared" si="27"/>
        <v>ABIERTO</v>
      </c>
      <c r="BJ30" s="250" t="str">
        <f>IF(AP30="CUMPLIDA","CERRADO","ABIERTO")</f>
        <v>CERRADO</v>
      </c>
      <c r="BK30" s="247"/>
      <c r="BL30" s="247"/>
      <c r="BM30" s="247"/>
      <c r="BN30" s="247"/>
      <c r="BO30" s="247"/>
      <c r="BP30" s="247"/>
      <c r="BQ30" s="247"/>
    </row>
  </sheetData>
  <mergeCells count="77">
    <mergeCell ref="E9:E30"/>
    <mergeCell ref="BF9:BF12"/>
    <mergeCell ref="BF14:BF17"/>
    <mergeCell ref="BF19:BF22"/>
    <mergeCell ref="BF24:BF27"/>
    <mergeCell ref="J25:J28"/>
    <mergeCell ref="K25:K26"/>
    <mergeCell ref="L25:L26"/>
    <mergeCell ref="K27:K28"/>
    <mergeCell ref="L27:L28"/>
    <mergeCell ref="BL2:BL4"/>
    <mergeCell ref="BI1:BL1"/>
    <mergeCell ref="E5:E8"/>
    <mergeCell ref="BF5:BF8"/>
    <mergeCell ref="BD2:BD3"/>
    <mergeCell ref="BE2:BE3"/>
    <mergeCell ref="BF2:BF3"/>
    <mergeCell ref="BG2:BG3"/>
    <mergeCell ref="BH2:BH3"/>
    <mergeCell ref="BI2:BI3"/>
    <mergeCell ref="AW2:AW3"/>
    <mergeCell ref="AX2:AX3"/>
    <mergeCell ref="AZ2:AZ3"/>
    <mergeCell ref="BA2:BA3"/>
    <mergeCell ref="AO2:AO3"/>
    <mergeCell ref="AQ2:AQ3"/>
    <mergeCell ref="AR2:AR3"/>
    <mergeCell ref="BJ2:BJ3"/>
    <mergeCell ref="BK2:BK3"/>
    <mergeCell ref="AQ1:AY1"/>
    <mergeCell ref="AZ1:BH1"/>
    <mergeCell ref="AS2:AS3"/>
    <mergeCell ref="AT2:AT3"/>
    <mergeCell ref="AU2:AU3"/>
    <mergeCell ref="AV2:AV3"/>
    <mergeCell ref="BB2:BB3"/>
    <mergeCell ref="BC2:BC3"/>
    <mergeCell ref="AN2:AN3"/>
    <mergeCell ref="AB2:AB3"/>
    <mergeCell ref="AC2:AC3"/>
    <mergeCell ref="AD2:AD3"/>
    <mergeCell ref="AE2:AE3"/>
    <mergeCell ref="AF2:AF3"/>
    <mergeCell ref="AH2:AH3"/>
    <mergeCell ref="AI2:AI3"/>
    <mergeCell ref="AJ2:AJ3"/>
    <mergeCell ref="AK2:AK3"/>
    <mergeCell ref="AL2:AL3"/>
    <mergeCell ref="AM2:AM3"/>
    <mergeCell ref="AA2:AA3"/>
    <mergeCell ref="O2:O3"/>
    <mergeCell ref="P2:P3"/>
    <mergeCell ref="Q2:Q3"/>
    <mergeCell ref="R2:R3"/>
    <mergeCell ref="S2:S3"/>
    <mergeCell ref="T2:T3"/>
    <mergeCell ref="U2:U3"/>
    <mergeCell ref="V2:V3"/>
    <mergeCell ref="W2:W3"/>
    <mergeCell ref="Y2:Y3"/>
    <mergeCell ref="Z2:Z3"/>
    <mergeCell ref="N2:N3"/>
    <mergeCell ref="A1:I1"/>
    <mergeCell ref="J1:W1"/>
    <mergeCell ref="Y1:AG1"/>
    <mergeCell ref="AH1:AP1"/>
    <mergeCell ref="A2:A3"/>
    <mergeCell ref="B2:B3"/>
    <mergeCell ref="C2:C3"/>
    <mergeCell ref="D2:D3"/>
    <mergeCell ref="E2:E3"/>
    <mergeCell ref="F2:F3"/>
    <mergeCell ref="G2:G3"/>
    <mergeCell ref="H2:H3"/>
    <mergeCell ref="I2:I3"/>
    <mergeCell ref="J2:J3"/>
    <mergeCell ref="K2:M2"/>
  </mergeCells>
  <conditionalFormatting sqref="AM13 AM19:AM20 AM24 BE5:BE30 AD5:AD30">
    <cfRule type="containsText" dxfId="262" priority="197" stopIfTrue="1" operator="containsText" text="EN TERMINO">
      <formula>NOT(ISERROR(SEARCH("EN TERMINO",AD5)))</formula>
    </cfRule>
    <cfRule type="containsText" priority="198" operator="containsText" text="AMARILLO">
      <formula>NOT(ISERROR(SEARCH("AMARILLO",AD5)))</formula>
    </cfRule>
    <cfRule type="containsText" dxfId="261" priority="199" stopIfTrue="1" operator="containsText" text="ALERTA">
      <formula>NOT(ISERROR(SEARCH("ALERTA",AD5)))</formula>
    </cfRule>
    <cfRule type="containsText" dxfId="260" priority="200" stopIfTrue="1" operator="containsText" text="OK">
      <formula>NOT(ISERROR(SEARCH("OK",AD5)))</formula>
    </cfRule>
  </conditionalFormatting>
  <conditionalFormatting sqref="AP13 AP19:AP20 AP24 BG5:BG30 AG5:AG30">
    <cfRule type="containsText" dxfId="259" priority="196" stopIfTrue="1" operator="containsText" text="CUMPLIDA">
      <formula>NOT(ISERROR(SEARCH("CUMPLIDA",AG5)))</formula>
    </cfRule>
  </conditionalFormatting>
  <conditionalFormatting sqref="AP13 AP19:AP20 AP24 BG5:BG30 AG5:AG30">
    <cfRule type="containsText" dxfId="258" priority="195" stopIfTrue="1" operator="containsText" text="INCUMPLIDA">
      <formula>NOT(ISERROR(SEARCH("INCUMPLIDA",AG5)))</formula>
    </cfRule>
  </conditionalFormatting>
  <conditionalFormatting sqref="AP13 AP19:AP20 AP24 BG5:BG30 AG5:AG30">
    <cfRule type="containsText" dxfId="257" priority="194" stopIfTrue="1" operator="containsText" text="PENDIENTE">
      <formula>NOT(ISERROR(SEARCH("PENDIENTE",AG5)))</formula>
    </cfRule>
  </conditionalFormatting>
  <conditionalFormatting sqref="BI5:BJ30">
    <cfRule type="containsText" dxfId="256" priority="191" operator="containsText" text="cerrada">
      <formula>NOT(ISERROR(SEARCH("cerrada",BI5)))</formula>
    </cfRule>
    <cfRule type="containsText" dxfId="255" priority="192" operator="containsText" text="cerrado">
      <formula>NOT(ISERROR(SEARCH("cerrado",BI5)))</formula>
    </cfRule>
    <cfRule type="containsText" dxfId="254" priority="193" operator="containsText" text="Abierto">
      <formula>NOT(ISERROR(SEARCH("Abierto",BI5)))</formula>
    </cfRule>
  </conditionalFormatting>
  <conditionalFormatting sqref="AV19:AV20 AV24">
    <cfRule type="containsText" dxfId="253" priority="186" stopIfTrue="1" operator="containsText" text="EN TERMINO">
      <formula>NOT(ISERROR(SEARCH("EN TERMINO",AV19)))</formula>
    </cfRule>
    <cfRule type="containsText" priority="187" operator="containsText" text="AMARILLO">
      <formula>NOT(ISERROR(SEARCH("AMARILLO",AV19)))</formula>
    </cfRule>
    <cfRule type="containsText" dxfId="252" priority="188" stopIfTrue="1" operator="containsText" text="ALERTA">
      <formula>NOT(ISERROR(SEARCH("ALERTA",AV19)))</formula>
    </cfRule>
    <cfRule type="containsText" dxfId="251" priority="189" stopIfTrue="1" operator="containsText" text="OK">
      <formula>NOT(ISERROR(SEARCH("OK",AV19)))</formula>
    </cfRule>
  </conditionalFormatting>
  <conditionalFormatting sqref="AY19:AY20 AY24">
    <cfRule type="containsText" dxfId="250" priority="185" stopIfTrue="1" operator="containsText" text="CUMPLIDA">
      <formula>NOT(ISERROR(SEARCH("CUMPLIDA",AY19)))</formula>
    </cfRule>
  </conditionalFormatting>
  <conditionalFormatting sqref="AY19:AY20 AY24">
    <cfRule type="containsText" dxfId="249" priority="184" stopIfTrue="1" operator="containsText" text="INCUMPLIDA">
      <formula>NOT(ISERROR(SEARCH("INCUMPLIDA",AY19)))</formula>
    </cfRule>
  </conditionalFormatting>
  <conditionalFormatting sqref="AY19:AY20 AY24">
    <cfRule type="containsText" dxfId="248" priority="183" stopIfTrue="1" operator="containsText" text="PENDIENTE">
      <formula>NOT(ISERROR(SEARCH("PENDIENTE",AY19)))</formula>
    </cfRule>
  </conditionalFormatting>
  <conditionalFormatting sqref="AG5:AG17 AG19:AG22 AG24:AG28">
    <cfRule type="containsText" dxfId="247" priority="182" operator="containsText" text="PENDIENTE">
      <formula>NOT(ISERROR(SEARCH("PENDIENTE",AG5)))</formula>
    </cfRule>
  </conditionalFormatting>
  <conditionalFormatting sqref="AV19:AV20 AV24">
    <cfRule type="dataBar" priority="190">
      <dataBar>
        <cfvo type="min"/>
        <cfvo type="max"/>
        <color rgb="FF638EC6"/>
      </dataBar>
    </cfRule>
  </conditionalFormatting>
  <conditionalFormatting sqref="AG18">
    <cfRule type="containsText" dxfId="246" priority="181" operator="containsText" text="PENDIENTE">
      <formula>NOT(ISERROR(SEARCH("PENDIENTE",AG18)))</formula>
    </cfRule>
  </conditionalFormatting>
  <conditionalFormatting sqref="AG23">
    <cfRule type="containsText" dxfId="245" priority="180" operator="containsText" text="PENDIENTE">
      <formula>NOT(ISERROR(SEARCH("PENDIENTE",AG23)))</formula>
    </cfRule>
  </conditionalFormatting>
  <conditionalFormatting sqref="AG30">
    <cfRule type="containsText" dxfId="244" priority="179" operator="containsText" text="PENDIENTE">
      <formula>NOT(ISERROR(SEARCH("PENDIENTE",AG30)))</formula>
    </cfRule>
  </conditionalFormatting>
  <conditionalFormatting sqref="AM5:AM8">
    <cfRule type="containsText" dxfId="243" priority="175" stopIfTrue="1" operator="containsText" text="EN TERMINO">
      <formula>NOT(ISERROR(SEARCH("EN TERMINO",AM5)))</formula>
    </cfRule>
    <cfRule type="containsText" priority="176" operator="containsText" text="AMARILLO">
      <formula>NOT(ISERROR(SEARCH("AMARILLO",AM5)))</formula>
    </cfRule>
    <cfRule type="containsText" dxfId="242" priority="177" stopIfTrue="1" operator="containsText" text="ALERTA">
      <formula>NOT(ISERROR(SEARCH("ALERTA",AM5)))</formula>
    </cfRule>
    <cfRule type="containsText" dxfId="241" priority="178" stopIfTrue="1" operator="containsText" text="OK">
      <formula>NOT(ISERROR(SEARCH("OK",AM5)))</formula>
    </cfRule>
  </conditionalFormatting>
  <conditionalFormatting sqref="AP5:AP8">
    <cfRule type="containsText" dxfId="240" priority="174" stopIfTrue="1" operator="containsText" text="CUMPLIDA">
      <formula>NOT(ISERROR(SEARCH("CUMPLIDA",AP5)))</formula>
    </cfRule>
  </conditionalFormatting>
  <conditionalFormatting sqref="AP5:AP8">
    <cfRule type="containsText" dxfId="239" priority="173" stopIfTrue="1" operator="containsText" text="INCUMPLIDA">
      <formula>NOT(ISERROR(SEARCH("INCUMPLIDA",AP5)))</formula>
    </cfRule>
  </conditionalFormatting>
  <conditionalFormatting sqref="AP5:AP8">
    <cfRule type="containsText" dxfId="238" priority="172" stopIfTrue="1" operator="containsText" text="PENDIENTE">
      <formula>NOT(ISERROR(SEARCH("PENDIENTE",AP5)))</formula>
    </cfRule>
  </conditionalFormatting>
  <conditionalFormatting sqref="AP5:AP8">
    <cfRule type="containsText" dxfId="237" priority="170" operator="containsText" text="ATENCIÓN">
      <formula>NOT(ISERROR(SEARCH("ATENCIÓN",AP5)))</formula>
    </cfRule>
    <cfRule type="expression" priority="171" stopIfTrue="1">
      <formula>"ATENCIÓN"</formula>
    </cfRule>
  </conditionalFormatting>
  <conditionalFormatting sqref="AP5:AP8">
    <cfRule type="containsText" dxfId="236" priority="168" operator="containsText" text="ATENCIÓN">
      <formula>NOT(ISERROR(SEARCH("ATENCIÓN",AP5)))</formula>
    </cfRule>
    <cfRule type="expression" priority="169" stopIfTrue="1">
      <formula>"ATENCIÓN"</formula>
    </cfRule>
  </conditionalFormatting>
  <conditionalFormatting sqref="AM9:AM12">
    <cfRule type="containsText" dxfId="235" priority="153" stopIfTrue="1" operator="containsText" text="EN TERMINO">
      <formula>NOT(ISERROR(SEARCH("EN TERMINO",AM9)))</formula>
    </cfRule>
    <cfRule type="containsText" priority="154" operator="containsText" text="AMARILLO">
      <formula>NOT(ISERROR(SEARCH("AMARILLO",AM9)))</formula>
    </cfRule>
    <cfRule type="containsText" dxfId="234" priority="155" stopIfTrue="1" operator="containsText" text="ALERTA">
      <formula>NOT(ISERROR(SEARCH("ALERTA",AM9)))</formula>
    </cfRule>
    <cfRule type="containsText" dxfId="233" priority="156" stopIfTrue="1" operator="containsText" text="OK">
      <formula>NOT(ISERROR(SEARCH("OK",AM9)))</formula>
    </cfRule>
  </conditionalFormatting>
  <conditionalFormatting sqref="AP9:AP12">
    <cfRule type="containsText" dxfId="232" priority="152" stopIfTrue="1" operator="containsText" text="CUMPLIDA">
      <formula>NOT(ISERROR(SEARCH("CUMPLIDA",AP9)))</formula>
    </cfRule>
  </conditionalFormatting>
  <conditionalFormatting sqref="AP9:AP12">
    <cfRule type="containsText" dxfId="231" priority="151" stopIfTrue="1" operator="containsText" text="INCUMPLIDA">
      <formula>NOT(ISERROR(SEARCH("INCUMPLIDA",AP9)))</formula>
    </cfRule>
  </conditionalFormatting>
  <conditionalFormatting sqref="AP9:AP12">
    <cfRule type="containsText" dxfId="230" priority="150" stopIfTrue="1" operator="containsText" text="PENDIENTE">
      <formula>NOT(ISERROR(SEARCH("PENDIENTE",AP9)))</formula>
    </cfRule>
  </conditionalFormatting>
  <conditionalFormatting sqref="AP10">
    <cfRule type="containsText" dxfId="229" priority="148" operator="containsText" text="ATENCIÓN">
      <formula>NOT(ISERROR(SEARCH("ATENCIÓN",AP10)))</formula>
    </cfRule>
    <cfRule type="expression" priority="149" stopIfTrue="1">
      <formula>"ATENCIÓN"</formula>
    </cfRule>
  </conditionalFormatting>
  <conditionalFormatting sqref="AP11">
    <cfRule type="containsText" dxfId="228" priority="146" operator="containsText" text="ATENCIÓN">
      <formula>NOT(ISERROR(SEARCH("ATENCIÓN",AP11)))</formula>
    </cfRule>
    <cfRule type="expression" priority="147" stopIfTrue="1">
      <formula>"ATENCIÓN"</formula>
    </cfRule>
  </conditionalFormatting>
  <conditionalFormatting sqref="AP9:AP12">
    <cfRule type="containsText" dxfId="227" priority="144" operator="containsText" text="ATENCIÓN">
      <formula>NOT(ISERROR(SEARCH("ATENCIÓN",AP9)))</formula>
    </cfRule>
    <cfRule type="expression" priority="145" stopIfTrue="1">
      <formula>"ATENCIÓN"</formula>
    </cfRule>
  </conditionalFormatting>
  <conditionalFormatting sqref="AP9:AP12">
    <cfRule type="containsText" dxfId="226" priority="142" operator="containsText" text="ATENCIÓN">
      <formula>NOT(ISERROR(SEARCH("ATENCIÓN",AP9)))</formula>
    </cfRule>
    <cfRule type="expression" priority="143" stopIfTrue="1">
      <formula>"ATENCIÓN"</formula>
    </cfRule>
  </conditionalFormatting>
  <conditionalFormatting sqref="AM14:AM18">
    <cfRule type="containsText" dxfId="225" priority="138" stopIfTrue="1" operator="containsText" text="EN TERMINO">
      <formula>NOT(ISERROR(SEARCH("EN TERMINO",AM14)))</formula>
    </cfRule>
    <cfRule type="containsText" priority="139" operator="containsText" text="AMARILLO">
      <formula>NOT(ISERROR(SEARCH("AMARILLO",AM14)))</formula>
    </cfRule>
    <cfRule type="containsText" dxfId="224" priority="140" stopIfTrue="1" operator="containsText" text="ALERTA">
      <formula>NOT(ISERROR(SEARCH("ALERTA",AM14)))</formula>
    </cfRule>
    <cfRule type="containsText" dxfId="223" priority="141" stopIfTrue="1" operator="containsText" text="OK">
      <formula>NOT(ISERROR(SEARCH("OK",AM14)))</formula>
    </cfRule>
  </conditionalFormatting>
  <conditionalFormatting sqref="AP14:AP18">
    <cfRule type="containsText" dxfId="222" priority="137" stopIfTrue="1" operator="containsText" text="CUMPLIDA">
      <formula>NOT(ISERROR(SEARCH("CUMPLIDA",AP14)))</formula>
    </cfRule>
  </conditionalFormatting>
  <conditionalFormatting sqref="AP14:AP18">
    <cfRule type="containsText" dxfId="221" priority="136" stopIfTrue="1" operator="containsText" text="INCUMPLIDA">
      <formula>NOT(ISERROR(SEARCH("INCUMPLIDA",AP14)))</formula>
    </cfRule>
  </conditionalFormatting>
  <conditionalFormatting sqref="AP14:AP18">
    <cfRule type="containsText" dxfId="220" priority="135" stopIfTrue="1" operator="containsText" text="PENDIENTE">
      <formula>NOT(ISERROR(SEARCH("PENDIENTE",AP14)))</formula>
    </cfRule>
  </conditionalFormatting>
  <conditionalFormatting sqref="AP14">
    <cfRule type="containsText" dxfId="219" priority="133" operator="containsText" text="ATENCIÓN">
      <formula>NOT(ISERROR(SEARCH("ATENCIÓN",AP14)))</formula>
    </cfRule>
    <cfRule type="expression" priority="134" stopIfTrue="1">
      <formula>"ATENCIÓN"</formula>
    </cfRule>
  </conditionalFormatting>
  <conditionalFormatting sqref="AP14">
    <cfRule type="containsText" dxfId="218" priority="131" operator="containsText" text="ATENCIÓN">
      <formula>NOT(ISERROR(SEARCH("ATENCIÓN",AP14)))</formula>
    </cfRule>
    <cfRule type="expression" priority="132" stopIfTrue="1">
      <formula>"ATENCIÓN"</formula>
    </cfRule>
  </conditionalFormatting>
  <conditionalFormatting sqref="AP16">
    <cfRule type="containsText" dxfId="217" priority="129" operator="containsText" text="ATENCIÓN">
      <formula>NOT(ISERROR(SEARCH("ATENCIÓN",AP16)))</formula>
    </cfRule>
    <cfRule type="expression" priority="130" stopIfTrue="1">
      <formula>"ATENCIÓN"</formula>
    </cfRule>
  </conditionalFormatting>
  <conditionalFormatting sqref="AP16">
    <cfRule type="containsText" dxfId="216" priority="127" operator="containsText" text="ATENCIÓN">
      <formula>NOT(ISERROR(SEARCH("ATENCIÓN",AP16)))</formula>
    </cfRule>
    <cfRule type="expression" priority="128" stopIfTrue="1">
      <formula>"ATENCIÓN"</formula>
    </cfRule>
  </conditionalFormatting>
  <conditionalFormatting sqref="AP18">
    <cfRule type="containsText" dxfId="215" priority="125" operator="containsText" text="ATENCIÓN">
      <formula>NOT(ISERROR(SEARCH("ATENCIÓN",AP18)))</formula>
    </cfRule>
    <cfRule type="expression" priority="126" stopIfTrue="1">
      <formula>"ATENCIÓN"</formula>
    </cfRule>
  </conditionalFormatting>
  <conditionalFormatting sqref="AP18">
    <cfRule type="containsText" dxfId="214" priority="123" operator="containsText" text="ATENCIÓN">
      <formula>NOT(ISERROR(SEARCH("ATENCIÓN",AP18)))</formula>
    </cfRule>
    <cfRule type="expression" priority="124" stopIfTrue="1">
      <formula>"ATENCIÓN"</formula>
    </cfRule>
  </conditionalFormatting>
  <conditionalFormatting sqref="AP14:AP18">
    <cfRule type="containsText" dxfId="213" priority="121" operator="containsText" text="ATENCIÓN">
      <formula>NOT(ISERROR(SEARCH("ATENCIÓN",AP14)))</formula>
    </cfRule>
    <cfRule type="expression" priority="122" stopIfTrue="1">
      <formula>"ATENCIÓN"</formula>
    </cfRule>
  </conditionalFormatting>
  <conditionalFormatting sqref="AP14:AP18">
    <cfRule type="containsText" dxfId="212" priority="119" operator="containsText" text="ATENCIÓN">
      <formula>NOT(ISERROR(SEARCH("ATENCIÓN",AP14)))</formula>
    </cfRule>
    <cfRule type="expression" priority="120" stopIfTrue="1">
      <formula>"ATENCIÓN"</formula>
    </cfRule>
  </conditionalFormatting>
  <conditionalFormatting sqref="AM21:AM23">
    <cfRule type="containsText" dxfId="211" priority="115" stopIfTrue="1" operator="containsText" text="EN TERMINO">
      <formula>NOT(ISERROR(SEARCH("EN TERMINO",AM21)))</formula>
    </cfRule>
    <cfRule type="containsText" priority="116" operator="containsText" text="AMARILLO">
      <formula>NOT(ISERROR(SEARCH("AMARILLO",AM21)))</formula>
    </cfRule>
    <cfRule type="containsText" dxfId="210" priority="117" stopIfTrue="1" operator="containsText" text="ALERTA">
      <formula>NOT(ISERROR(SEARCH("ALERTA",AM21)))</formula>
    </cfRule>
    <cfRule type="containsText" dxfId="209" priority="118" stopIfTrue="1" operator="containsText" text="OK">
      <formula>NOT(ISERROR(SEARCH("OK",AM21)))</formula>
    </cfRule>
  </conditionalFormatting>
  <conditionalFormatting sqref="AP21:AP23">
    <cfRule type="containsText" dxfId="208" priority="114" stopIfTrue="1" operator="containsText" text="CUMPLIDA">
      <formula>NOT(ISERROR(SEARCH("CUMPLIDA",AP21)))</formula>
    </cfRule>
  </conditionalFormatting>
  <conditionalFormatting sqref="AP21:AP23">
    <cfRule type="containsText" dxfId="207" priority="113" stopIfTrue="1" operator="containsText" text="INCUMPLIDA">
      <formula>NOT(ISERROR(SEARCH("INCUMPLIDA",AP21)))</formula>
    </cfRule>
  </conditionalFormatting>
  <conditionalFormatting sqref="AP21:AP23">
    <cfRule type="containsText" dxfId="206" priority="112" stopIfTrue="1" operator="containsText" text="PENDIENTE">
      <formula>NOT(ISERROR(SEARCH("PENDIENTE",AP21)))</formula>
    </cfRule>
  </conditionalFormatting>
  <conditionalFormatting sqref="AP22:AP23">
    <cfRule type="containsText" dxfId="205" priority="110" operator="containsText" text="ATENCIÓN">
      <formula>NOT(ISERROR(SEARCH("ATENCIÓN",AP22)))</formula>
    </cfRule>
    <cfRule type="expression" priority="111" stopIfTrue="1">
      <formula>"ATENCIÓN"</formula>
    </cfRule>
  </conditionalFormatting>
  <conditionalFormatting sqref="AP22:AP23">
    <cfRule type="containsText" dxfId="204" priority="108" operator="containsText" text="ATENCIÓN">
      <formula>NOT(ISERROR(SEARCH("ATENCIÓN",AP22)))</formula>
    </cfRule>
    <cfRule type="expression" priority="109" stopIfTrue="1">
      <formula>"ATENCIÓN"</formula>
    </cfRule>
  </conditionalFormatting>
  <conditionalFormatting sqref="AP21:AP23">
    <cfRule type="containsText" dxfId="203" priority="106" operator="containsText" text="ATENCIÓN">
      <formula>NOT(ISERROR(SEARCH("ATENCIÓN",AP21)))</formula>
    </cfRule>
    <cfRule type="expression" priority="107" stopIfTrue="1">
      <formula>"ATENCIÓN"</formula>
    </cfRule>
  </conditionalFormatting>
  <conditionalFormatting sqref="AP21:AP23">
    <cfRule type="containsText" dxfId="202" priority="104" operator="containsText" text="ATENCIÓN">
      <formula>NOT(ISERROR(SEARCH("ATENCIÓN",AP21)))</formula>
    </cfRule>
    <cfRule type="expression" priority="105" stopIfTrue="1">
      <formula>"ATENCIÓN"</formula>
    </cfRule>
  </conditionalFormatting>
  <conditionalFormatting sqref="AM25:AM30">
    <cfRule type="containsText" dxfId="201" priority="100" stopIfTrue="1" operator="containsText" text="EN TERMINO">
      <formula>NOT(ISERROR(SEARCH("EN TERMINO",AM25)))</formula>
    </cfRule>
    <cfRule type="containsText" priority="101" operator="containsText" text="AMARILLO">
      <formula>NOT(ISERROR(SEARCH("AMARILLO",AM25)))</formula>
    </cfRule>
    <cfRule type="containsText" dxfId="200" priority="102" stopIfTrue="1" operator="containsText" text="ALERTA">
      <formula>NOT(ISERROR(SEARCH("ALERTA",AM25)))</formula>
    </cfRule>
    <cfRule type="containsText" dxfId="199" priority="103" stopIfTrue="1" operator="containsText" text="OK">
      <formula>NOT(ISERROR(SEARCH("OK",AM25)))</formula>
    </cfRule>
  </conditionalFormatting>
  <conditionalFormatting sqref="AP25:AP30">
    <cfRule type="containsText" dxfId="198" priority="99" stopIfTrue="1" operator="containsText" text="CUMPLIDA">
      <formula>NOT(ISERROR(SEARCH("CUMPLIDA",AP25)))</formula>
    </cfRule>
  </conditionalFormatting>
  <conditionalFormatting sqref="AP25:AP30">
    <cfRule type="containsText" dxfId="197" priority="98" stopIfTrue="1" operator="containsText" text="INCUMPLIDA">
      <formula>NOT(ISERROR(SEARCH("INCUMPLIDA",AP25)))</formula>
    </cfRule>
  </conditionalFormatting>
  <conditionalFormatting sqref="AP25:AP30">
    <cfRule type="containsText" dxfId="196" priority="97" stopIfTrue="1" operator="containsText" text="PENDIENTE">
      <formula>NOT(ISERROR(SEARCH("PENDIENTE",AP25)))</formula>
    </cfRule>
  </conditionalFormatting>
  <conditionalFormatting sqref="AP25:AP30">
    <cfRule type="containsText" dxfId="195" priority="95" operator="containsText" text="ATENCIÓN">
      <formula>NOT(ISERROR(SEARCH("ATENCIÓN",AP25)))</formula>
    </cfRule>
    <cfRule type="expression" priority="96" stopIfTrue="1">
      <formula>"ATENCIÓN"</formula>
    </cfRule>
  </conditionalFormatting>
  <conditionalFormatting sqref="AP25:AP30">
    <cfRule type="containsText" dxfId="194" priority="93" operator="containsText" text="ATENCIÓN">
      <formula>NOT(ISERROR(SEARCH("ATENCIÓN",AP25)))</formula>
    </cfRule>
    <cfRule type="expression" priority="94" stopIfTrue="1">
      <formula>"ATENCIÓN"</formula>
    </cfRule>
  </conditionalFormatting>
  <conditionalFormatting sqref="BE5:BE30">
    <cfRule type="dataBar" priority="754">
      <dataBar>
        <cfvo type="min"/>
        <cfvo type="max"/>
        <color rgb="FF638EC6"/>
      </dataBar>
    </cfRule>
  </conditionalFormatting>
  <conditionalFormatting sqref="AV5:AV8">
    <cfRule type="containsText" dxfId="193" priority="88" stopIfTrue="1" operator="containsText" text="EN TERMINO">
      <formula>NOT(ISERROR(SEARCH("EN TERMINO",AV5)))</formula>
    </cfRule>
    <cfRule type="containsText" priority="89" operator="containsText" text="AMARILLO">
      <formula>NOT(ISERROR(SEARCH("AMARILLO",AV5)))</formula>
    </cfRule>
    <cfRule type="containsText" dxfId="192" priority="90" stopIfTrue="1" operator="containsText" text="ALERTA">
      <formula>NOT(ISERROR(SEARCH("ALERTA",AV5)))</formula>
    </cfRule>
    <cfRule type="containsText" dxfId="191" priority="91" stopIfTrue="1" operator="containsText" text="OK">
      <formula>NOT(ISERROR(SEARCH("OK",AV5)))</formula>
    </cfRule>
  </conditionalFormatting>
  <conditionalFormatting sqref="AY5:AY8">
    <cfRule type="containsText" dxfId="190" priority="87" stopIfTrue="1" operator="containsText" text="CUMPLIDA">
      <formula>NOT(ISERROR(SEARCH("CUMPLIDA",AY5)))</formula>
    </cfRule>
  </conditionalFormatting>
  <conditionalFormatting sqref="AY5:AY8">
    <cfRule type="containsText" dxfId="189" priority="86" stopIfTrue="1" operator="containsText" text="INCUMPLIDA">
      <formula>NOT(ISERROR(SEARCH("INCUMPLIDA",AY5)))</formula>
    </cfRule>
  </conditionalFormatting>
  <conditionalFormatting sqref="AY5:AY8">
    <cfRule type="containsText" dxfId="188" priority="85" stopIfTrue="1" operator="containsText" text="PENDIENTE">
      <formula>NOT(ISERROR(SEARCH("PENDIENTE",AY5)))</formula>
    </cfRule>
  </conditionalFormatting>
  <conditionalFormatting sqref="AV5:AV8">
    <cfRule type="dataBar" priority="92">
      <dataBar>
        <cfvo type="min"/>
        <cfvo type="max"/>
        <color rgb="FF638EC6"/>
      </dataBar>
    </cfRule>
  </conditionalFormatting>
  <conditionalFormatting sqref="AY5:AY8">
    <cfRule type="containsText" dxfId="187" priority="83" operator="containsText" text="ATENCIÓN">
      <formula>NOT(ISERROR(SEARCH("ATENCIÓN",AY5)))</formula>
    </cfRule>
    <cfRule type="expression" priority="84" stopIfTrue="1">
      <formula>"ATENCIÓN"</formula>
    </cfRule>
  </conditionalFormatting>
  <conditionalFormatting sqref="AY5:AY8">
    <cfRule type="containsText" dxfId="186" priority="81" operator="containsText" text="ATENCIÓN">
      <formula>NOT(ISERROR(SEARCH("ATENCIÓN",AY5)))</formula>
    </cfRule>
    <cfRule type="expression" priority="82" stopIfTrue="1">
      <formula>"ATENCIÓN"</formula>
    </cfRule>
  </conditionalFormatting>
  <conditionalFormatting sqref="AY9:AY12">
    <cfRule type="containsText" dxfId="185" priority="80" stopIfTrue="1" operator="containsText" text="CUMPLIDA">
      <formula>NOT(ISERROR(SEARCH("CUMPLIDA",AY9)))</formula>
    </cfRule>
  </conditionalFormatting>
  <conditionalFormatting sqref="AY9:AY12">
    <cfRule type="containsText" dxfId="184" priority="79" stopIfTrue="1" operator="containsText" text="INCUMPLIDA">
      <formula>NOT(ISERROR(SEARCH("INCUMPLIDA",AY9)))</formula>
    </cfRule>
  </conditionalFormatting>
  <conditionalFormatting sqref="AY9:AY12">
    <cfRule type="containsText" dxfId="183" priority="78" stopIfTrue="1" operator="containsText" text="PENDIENTE">
      <formula>NOT(ISERROR(SEARCH("PENDIENTE",AY9)))</formula>
    </cfRule>
  </conditionalFormatting>
  <conditionalFormatting sqref="AV9">
    <cfRule type="containsText" dxfId="182" priority="73" stopIfTrue="1" operator="containsText" text="EN TERMINO">
      <formula>NOT(ISERROR(SEARCH("EN TERMINO",AV9)))</formula>
    </cfRule>
    <cfRule type="containsText" priority="74" operator="containsText" text="AMARILLO">
      <formula>NOT(ISERROR(SEARCH("AMARILLO",AV9)))</formula>
    </cfRule>
    <cfRule type="containsText" dxfId="181" priority="75" stopIfTrue="1" operator="containsText" text="ALERTA">
      <formula>NOT(ISERROR(SEARCH("ALERTA",AV9)))</formula>
    </cfRule>
    <cfRule type="containsText" dxfId="180" priority="76" stopIfTrue="1" operator="containsText" text="OK">
      <formula>NOT(ISERROR(SEARCH("OK",AV9)))</formula>
    </cfRule>
  </conditionalFormatting>
  <conditionalFormatting sqref="AV9">
    <cfRule type="dataBar" priority="77">
      <dataBar>
        <cfvo type="min"/>
        <cfvo type="max"/>
        <color rgb="FF638EC6"/>
      </dataBar>
    </cfRule>
  </conditionalFormatting>
  <conditionalFormatting sqref="AV10">
    <cfRule type="containsText" dxfId="179" priority="68" stopIfTrue="1" operator="containsText" text="EN TERMINO">
      <formula>NOT(ISERROR(SEARCH("EN TERMINO",AV10)))</formula>
    </cfRule>
    <cfRule type="containsText" priority="69" operator="containsText" text="AMARILLO">
      <formula>NOT(ISERROR(SEARCH("AMARILLO",AV10)))</formula>
    </cfRule>
    <cfRule type="containsText" dxfId="178" priority="70" stopIfTrue="1" operator="containsText" text="ALERTA">
      <formula>NOT(ISERROR(SEARCH("ALERTA",AV10)))</formula>
    </cfRule>
    <cfRule type="containsText" dxfId="177" priority="71" stopIfTrue="1" operator="containsText" text="OK">
      <formula>NOT(ISERROR(SEARCH("OK",AV10)))</formula>
    </cfRule>
  </conditionalFormatting>
  <conditionalFormatting sqref="AV10">
    <cfRule type="dataBar" priority="72">
      <dataBar>
        <cfvo type="min"/>
        <cfvo type="max"/>
        <color rgb="FF638EC6"/>
      </dataBar>
    </cfRule>
  </conditionalFormatting>
  <conditionalFormatting sqref="AY10">
    <cfRule type="containsText" dxfId="176" priority="67" operator="containsText" text="ATENCIÓN">
      <formula>NOT(ISERROR(SEARCH("ATENCIÓN",AY10)))</formula>
    </cfRule>
  </conditionalFormatting>
  <conditionalFormatting sqref="AV11">
    <cfRule type="containsText" dxfId="175" priority="62" stopIfTrue="1" operator="containsText" text="EN TERMINO">
      <formula>NOT(ISERROR(SEARCH("EN TERMINO",AV11)))</formula>
    </cfRule>
    <cfRule type="containsText" priority="63" operator="containsText" text="AMARILLO">
      <formula>NOT(ISERROR(SEARCH("AMARILLO",AV11)))</formula>
    </cfRule>
    <cfRule type="containsText" dxfId="174" priority="64" stopIfTrue="1" operator="containsText" text="ALERTA">
      <formula>NOT(ISERROR(SEARCH("ALERTA",AV11)))</formula>
    </cfRule>
    <cfRule type="containsText" dxfId="173" priority="65" stopIfTrue="1" operator="containsText" text="OK">
      <formula>NOT(ISERROR(SEARCH("OK",AV11)))</formula>
    </cfRule>
  </conditionalFormatting>
  <conditionalFormatting sqref="AV11">
    <cfRule type="dataBar" priority="66">
      <dataBar>
        <cfvo type="min"/>
        <cfvo type="max"/>
        <color rgb="FF638EC6"/>
      </dataBar>
    </cfRule>
  </conditionalFormatting>
  <conditionalFormatting sqref="AV12">
    <cfRule type="containsText" dxfId="172" priority="57" stopIfTrue="1" operator="containsText" text="EN TERMINO">
      <formula>NOT(ISERROR(SEARCH("EN TERMINO",AV12)))</formula>
    </cfRule>
    <cfRule type="containsText" priority="58" operator="containsText" text="AMARILLO">
      <formula>NOT(ISERROR(SEARCH("AMARILLO",AV12)))</formula>
    </cfRule>
    <cfRule type="containsText" dxfId="171" priority="59" stopIfTrue="1" operator="containsText" text="ALERTA">
      <formula>NOT(ISERROR(SEARCH("ALERTA",AV12)))</formula>
    </cfRule>
    <cfRule type="containsText" dxfId="170" priority="60" stopIfTrue="1" operator="containsText" text="OK">
      <formula>NOT(ISERROR(SEARCH("OK",AV12)))</formula>
    </cfRule>
  </conditionalFormatting>
  <conditionalFormatting sqref="AV12">
    <cfRule type="dataBar" priority="61">
      <dataBar>
        <cfvo type="min"/>
        <cfvo type="max"/>
        <color rgb="FF638EC6"/>
      </dataBar>
    </cfRule>
  </conditionalFormatting>
  <conditionalFormatting sqref="AV14">
    <cfRule type="containsText" dxfId="169" priority="52" stopIfTrue="1" operator="containsText" text="EN TERMINO">
      <formula>NOT(ISERROR(SEARCH("EN TERMINO",AV14)))</formula>
    </cfRule>
    <cfRule type="containsText" priority="53" operator="containsText" text="AMARILLO">
      <formula>NOT(ISERROR(SEARCH("AMARILLO",AV14)))</formula>
    </cfRule>
    <cfRule type="containsText" dxfId="168" priority="54" stopIfTrue="1" operator="containsText" text="ALERTA">
      <formula>NOT(ISERROR(SEARCH("ALERTA",AV14)))</formula>
    </cfRule>
    <cfRule type="containsText" dxfId="167" priority="55" stopIfTrue="1" operator="containsText" text="OK">
      <formula>NOT(ISERROR(SEARCH("OK",AV14)))</formula>
    </cfRule>
  </conditionalFormatting>
  <conditionalFormatting sqref="AY14:AY18">
    <cfRule type="containsText" dxfId="166" priority="51" stopIfTrue="1" operator="containsText" text="CUMPLIDA">
      <formula>NOT(ISERROR(SEARCH("CUMPLIDA",AY14)))</formula>
    </cfRule>
  </conditionalFormatting>
  <conditionalFormatting sqref="AY14:AY18">
    <cfRule type="containsText" dxfId="165" priority="50" stopIfTrue="1" operator="containsText" text="INCUMPLIDA">
      <formula>NOT(ISERROR(SEARCH("INCUMPLIDA",AY14)))</formula>
    </cfRule>
  </conditionalFormatting>
  <conditionalFormatting sqref="AY14:AY18">
    <cfRule type="containsText" dxfId="164" priority="49" stopIfTrue="1" operator="containsText" text="PENDIENTE">
      <formula>NOT(ISERROR(SEARCH("PENDIENTE",AY14)))</formula>
    </cfRule>
  </conditionalFormatting>
  <conditionalFormatting sqref="AV14">
    <cfRule type="dataBar" priority="56">
      <dataBar>
        <cfvo type="min"/>
        <cfvo type="max"/>
        <color rgb="FF638EC6"/>
      </dataBar>
    </cfRule>
  </conditionalFormatting>
  <conditionalFormatting sqref="AV15">
    <cfRule type="containsText" dxfId="163" priority="44" stopIfTrue="1" operator="containsText" text="EN TERMINO">
      <formula>NOT(ISERROR(SEARCH("EN TERMINO",AV15)))</formula>
    </cfRule>
    <cfRule type="containsText" priority="45" operator="containsText" text="AMARILLO">
      <formula>NOT(ISERROR(SEARCH("AMARILLO",AV15)))</formula>
    </cfRule>
    <cfRule type="containsText" dxfId="162" priority="46" stopIfTrue="1" operator="containsText" text="ALERTA">
      <formula>NOT(ISERROR(SEARCH("ALERTA",AV15)))</formula>
    </cfRule>
    <cfRule type="containsText" dxfId="161" priority="47" stopIfTrue="1" operator="containsText" text="OK">
      <formula>NOT(ISERROR(SEARCH("OK",AV15)))</formula>
    </cfRule>
  </conditionalFormatting>
  <conditionalFormatting sqref="AV15">
    <cfRule type="dataBar" priority="48">
      <dataBar>
        <cfvo type="min"/>
        <cfvo type="max"/>
        <color rgb="FF638EC6"/>
      </dataBar>
    </cfRule>
  </conditionalFormatting>
  <conditionalFormatting sqref="AV16:AV18">
    <cfRule type="containsText" dxfId="160" priority="39" stopIfTrue="1" operator="containsText" text="EN TERMINO">
      <formula>NOT(ISERROR(SEARCH("EN TERMINO",AV16)))</formula>
    </cfRule>
    <cfRule type="containsText" priority="40" operator="containsText" text="AMARILLO">
      <formula>NOT(ISERROR(SEARCH("AMARILLO",AV16)))</formula>
    </cfRule>
    <cfRule type="containsText" dxfId="159" priority="41" stopIfTrue="1" operator="containsText" text="ALERTA">
      <formula>NOT(ISERROR(SEARCH("ALERTA",AV16)))</formula>
    </cfRule>
    <cfRule type="containsText" dxfId="158" priority="42" stopIfTrue="1" operator="containsText" text="OK">
      <formula>NOT(ISERROR(SEARCH("OK",AV16)))</formula>
    </cfRule>
  </conditionalFormatting>
  <conditionalFormatting sqref="AV16:AV18">
    <cfRule type="dataBar" priority="43">
      <dataBar>
        <cfvo type="min"/>
        <cfvo type="max"/>
        <color rgb="FF638EC6"/>
      </dataBar>
    </cfRule>
  </conditionalFormatting>
  <conditionalFormatting sqref="AV21:AV23">
    <cfRule type="containsText" dxfId="157" priority="34" stopIfTrue="1" operator="containsText" text="EN TERMINO">
      <formula>NOT(ISERROR(SEARCH("EN TERMINO",AV21)))</formula>
    </cfRule>
    <cfRule type="containsText" priority="35" operator="containsText" text="AMARILLO">
      <formula>NOT(ISERROR(SEARCH("AMARILLO",AV21)))</formula>
    </cfRule>
    <cfRule type="containsText" dxfId="156" priority="36" stopIfTrue="1" operator="containsText" text="ALERTA">
      <formula>NOT(ISERROR(SEARCH("ALERTA",AV21)))</formula>
    </cfRule>
    <cfRule type="containsText" dxfId="155" priority="37" stopIfTrue="1" operator="containsText" text="OK">
      <formula>NOT(ISERROR(SEARCH("OK",AV21)))</formula>
    </cfRule>
  </conditionalFormatting>
  <conditionalFormatting sqref="AY21:AY23">
    <cfRule type="containsText" dxfId="154" priority="33" stopIfTrue="1" operator="containsText" text="CUMPLIDA">
      <formula>NOT(ISERROR(SEARCH("CUMPLIDA",AY21)))</formula>
    </cfRule>
  </conditionalFormatting>
  <conditionalFormatting sqref="AY21:AY23">
    <cfRule type="containsText" dxfId="153" priority="32" stopIfTrue="1" operator="containsText" text="INCUMPLIDA">
      <formula>NOT(ISERROR(SEARCH("INCUMPLIDA",AY21)))</formula>
    </cfRule>
  </conditionalFormatting>
  <conditionalFormatting sqref="AY21:AY23">
    <cfRule type="containsText" dxfId="152" priority="31" stopIfTrue="1" operator="containsText" text="PENDIENTE">
      <formula>NOT(ISERROR(SEARCH("PENDIENTE",AY21)))</formula>
    </cfRule>
  </conditionalFormatting>
  <conditionalFormatting sqref="AV21:AV23">
    <cfRule type="dataBar" priority="38">
      <dataBar>
        <cfvo type="min"/>
        <cfvo type="max"/>
        <color rgb="FF638EC6"/>
      </dataBar>
    </cfRule>
  </conditionalFormatting>
  <conditionalFormatting sqref="AV25 AV27 AV29">
    <cfRule type="containsText" dxfId="151" priority="26" stopIfTrue="1" operator="containsText" text="EN TERMINO">
      <formula>NOT(ISERROR(SEARCH("EN TERMINO",AV25)))</formula>
    </cfRule>
    <cfRule type="containsText" priority="27" operator="containsText" text="AMARILLO">
      <formula>NOT(ISERROR(SEARCH("AMARILLO",AV25)))</formula>
    </cfRule>
    <cfRule type="containsText" dxfId="150" priority="28" stopIfTrue="1" operator="containsText" text="ALERTA">
      <formula>NOT(ISERROR(SEARCH("ALERTA",AV25)))</formula>
    </cfRule>
    <cfRule type="containsText" dxfId="149" priority="29" stopIfTrue="1" operator="containsText" text="OK">
      <formula>NOT(ISERROR(SEARCH("OK",AV25)))</formula>
    </cfRule>
  </conditionalFormatting>
  <conditionalFormatting sqref="AY25:AY29">
    <cfRule type="containsText" dxfId="148" priority="25" stopIfTrue="1" operator="containsText" text="CUMPLIDA">
      <formula>NOT(ISERROR(SEARCH("CUMPLIDA",AY25)))</formula>
    </cfRule>
  </conditionalFormatting>
  <conditionalFormatting sqref="AY25:AY29">
    <cfRule type="containsText" dxfId="147" priority="24" stopIfTrue="1" operator="containsText" text="INCUMPLIDA">
      <formula>NOT(ISERROR(SEARCH("INCUMPLIDA",AY25)))</formula>
    </cfRule>
  </conditionalFormatting>
  <conditionalFormatting sqref="AY25:AY29">
    <cfRule type="containsText" dxfId="146" priority="23" stopIfTrue="1" operator="containsText" text="PENDIENTE">
      <formula>NOT(ISERROR(SEARCH("PENDIENTE",AY25)))</formula>
    </cfRule>
  </conditionalFormatting>
  <conditionalFormatting sqref="AV25 AV27 AV29">
    <cfRule type="dataBar" priority="30">
      <dataBar>
        <cfvo type="min"/>
        <cfvo type="max"/>
        <color rgb="FF638EC6"/>
      </dataBar>
    </cfRule>
  </conditionalFormatting>
  <conditionalFormatting sqref="AV26">
    <cfRule type="containsText" dxfId="145" priority="18" stopIfTrue="1" operator="containsText" text="EN TERMINO">
      <formula>NOT(ISERROR(SEARCH("EN TERMINO",AV26)))</formula>
    </cfRule>
    <cfRule type="containsText" priority="19" operator="containsText" text="AMARILLO">
      <formula>NOT(ISERROR(SEARCH("AMARILLO",AV26)))</formula>
    </cfRule>
    <cfRule type="containsText" dxfId="144" priority="20" stopIfTrue="1" operator="containsText" text="ALERTA">
      <formula>NOT(ISERROR(SEARCH("ALERTA",AV26)))</formula>
    </cfRule>
    <cfRule type="containsText" dxfId="143" priority="21" stopIfTrue="1" operator="containsText" text="OK">
      <formula>NOT(ISERROR(SEARCH("OK",AV26)))</formula>
    </cfRule>
  </conditionalFormatting>
  <conditionalFormatting sqref="AV26">
    <cfRule type="dataBar" priority="22">
      <dataBar>
        <cfvo type="min"/>
        <cfvo type="max"/>
        <color rgb="FF638EC6"/>
      </dataBar>
    </cfRule>
  </conditionalFormatting>
  <conditionalFormatting sqref="AY27">
    <cfRule type="containsText" dxfId="142" priority="16" operator="containsText" text="ATENCIÓN">
      <formula>NOT(ISERROR(SEARCH("ATENCIÓN",AY27)))</formula>
    </cfRule>
    <cfRule type="expression" priority="17" stopIfTrue="1">
      <formula>"ATENCIÓN"</formula>
    </cfRule>
  </conditionalFormatting>
  <conditionalFormatting sqref="AY27">
    <cfRule type="containsText" dxfId="141" priority="14" operator="containsText" text="ATENCIÓN">
      <formula>NOT(ISERROR(SEARCH("ATENCIÓN",AY27)))</formula>
    </cfRule>
    <cfRule type="expression" priority="15" stopIfTrue="1">
      <formula>"ATENCIÓN"</formula>
    </cfRule>
  </conditionalFormatting>
  <conditionalFormatting sqref="AV28">
    <cfRule type="containsText" dxfId="140" priority="9" stopIfTrue="1" operator="containsText" text="EN TERMINO">
      <formula>NOT(ISERROR(SEARCH("EN TERMINO",AV28)))</formula>
    </cfRule>
    <cfRule type="containsText" priority="10" operator="containsText" text="AMARILLO">
      <formula>NOT(ISERROR(SEARCH("AMARILLO",AV28)))</formula>
    </cfRule>
    <cfRule type="containsText" dxfId="139" priority="11" stopIfTrue="1" operator="containsText" text="ALERTA">
      <formula>NOT(ISERROR(SEARCH("ALERTA",AV28)))</formula>
    </cfRule>
    <cfRule type="containsText" dxfId="138" priority="12" stopIfTrue="1" operator="containsText" text="OK">
      <formula>NOT(ISERROR(SEARCH("OK",AV28)))</formula>
    </cfRule>
  </conditionalFormatting>
  <conditionalFormatting sqref="AV28">
    <cfRule type="dataBar" priority="13">
      <dataBar>
        <cfvo type="min"/>
        <cfvo type="max"/>
        <color rgb="FF638EC6"/>
      </dataBar>
    </cfRule>
  </conditionalFormatting>
  <conditionalFormatting sqref="AY28">
    <cfRule type="containsText" dxfId="137" priority="7" operator="containsText" text="ATENCIÓN">
      <formula>NOT(ISERROR(SEARCH("ATENCIÓN",AY28)))</formula>
    </cfRule>
    <cfRule type="expression" priority="8" stopIfTrue="1">
      <formula>"ATENCIÓN"</formula>
    </cfRule>
  </conditionalFormatting>
  <conditionalFormatting sqref="AY28">
    <cfRule type="containsText" dxfId="136" priority="5" operator="containsText" text="ATENCIÓN">
      <formula>NOT(ISERROR(SEARCH("ATENCIÓN",AY28)))</formula>
    </cfRule>
    <cfRule type="expression" priority="6" stopIfTrue="1">
      <formula>"ATENCIÓN"</formula>
    </cfRule>
  </conditionalFormatting>
  <conditionalFormatting sqref="AY29">
    <cfRule type="containsText" dxfId="135" priority="3" operator="containsText" text="ATENCIÓN">
      <formula>NOT(ISERROR(SEARCH("ATENCIÓN",AY29)))</formula>
    </cfRule>
    <cfRule type="expression" priority="4" stopIfTrue="1">
      <formula>"ATENCIÓN"</formula>
    </cfRule>
  </conditionalFormatting>
  <conditionalFormatting sqref="AY29">
    <cfRule type="containsText" dxfId="134" priority="1" operator="containsText" text="ATENCIÓN">
      <formula>NOT(ISERROR(SEARCH("ATENCIÓN",AY29)))</formula>
    </cfRule>
    <cfRule type="expression" priority="2" stopIfTrue="1">
      <formula>"ATENCIÓN"</formula>
    </cfRule>
  </conditionalFormatting>
  <dataValidations count="10">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6" xr:uid="{35D75561-4E03-4380-9B53-23442A527493}">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7:J8 J5" xr:uid="{577550D6-93BE-4CB4-B825-399EF6DE963F}">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5:K8 S5:S8" xr:uid="{DAEB20D0-CD6C-4F89-8F8A-EF4E38FA662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8" xr:uid="{99F87EDB-4E37-4791-A5AC-0DBBD8DADF0A}">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5:I8" xr:uid="{BC710DA5-628B-41A1-85CA-B33A66019BCB}">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M30" xr:uid="{B5947800-9244-486D-B105-B1E87B7BA3C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W8 X5 V6:V7" xr:uid="{E6B0A380-8152-4E38-A5C5-B79BE6B0CECA}">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 V8" xr:uid="{CED08545-2852-4672-A04F-4210B67EB74B}">
      <formula1>1900/1/1</formula1>
      <formula2>3000/1/1</formula2>
    </dataValidation>
    <dataValidation type="list" allowBlank="1" showInputMessage="1" showErrorMessage="1" sqref="N5:N30" xr:uid="{B8FF3026-B58D-4FAE-AB8E-A170CAB75C58}">
      <formula1>"Correctiva, Preventiva, Acción de mejora"</formula1>
    </dataValidation>
    <dataValidation type="list" allowBlank="1" showInputMessage="1" showErrorMessage="1" sqref="P5:P30" xr:uid="{96F84178-39D5-4B70-B030-1551A073807B}">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hyperlinks>
    <hyperlink ref="AR21" r:id="rId1" display="https://www.loteriadebogota.com/plan-institucional-de-archivos/" xr:uid="{F58614C3-D73B-4300-BEA2-1B71D375168B}"/>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E0AF-E83A-4B51-AE50-9A4E0FCF1D3E}">
  <dimension ref="B1:O22"/>
  <sheetViews>
    <sheetView zoomScale="90" zoomScaleNormal="90" workbookViewId="0">
      <pane ySplit="6" topLeftCell="A7" activePane="bottomLeft" state="frozen"/>
      <selection pane="bottomLeft" activeCell="E9" sqref="E9"/>
    </sheetView>
  </sheetViews>
  <sheetFormatPr baseColWidth="10" defaultRowHeight="12" x14ac:dyDescent="0.2"/>
  <cols>
    <col min="1" max="1" width="3.85546875" style="311" customWidth="1"/>
    <col min="2" max="2" width="17.28515625" style="311" customWidth="1"/>
    <col min="3" max="3" width="52.7109375" style="311" customWidth="1"/>
    <col min="4" max="4" width="12.85546875" style="311" customWidth="1"/>
    <col min="5" max="6" width="10.85546875" style="311" customWidth="1"/>
    <col min="7" max="7" width="11.7109375" style="311" customWidth="1"/>
    <col min="8" max="8" width="12.85546875" style="311" customWidth="1"/>
    <col min="9" max="9" width="10.85546875" style="311" customWidth="1"/>
    <col min="10" max="10" width="14.140625" style="311" customWidth="1"/>
    <col min="11" max="11" width="14.7109375" style="311" customWidth="1"/>
    <col min="12" max="13" width="10.5703125" style="311" customWidth="1"/>
    <col min="14" max="14" width="11.5703125" style="311" customWidth="1"/>
    <col min="15" max="16" width="11.42578125" style="311"/>
    <col min="17" max="17" width="18.140625" style="311" customWidth="1"/>
    <col min="18" max="18" width="43.5703125" style="311" customWidth="1"/>
    <col min="19" max="20" width="11.42578125" style="311"/>
    <col min="21" max="21" width="12.28515625" style="311" customWidth="1"/>
    <col min="22" max="22" width="13.42578125" style="311" customWidth="1"/>
    <col min="23" max="16384" width="11.42578125" style="311"/>
  </cols>
  <sheetData>
    <row r="1" spans="2:15" ht="14.25" customHeight="1" x14ac:dyDescent="0.2"/>
    <row r="3" spans="2:15" x14ac:dyDescent="0.2">
      <c r="B3" s="499"/>
      <c r="C3" s="499"/>
      <c r="D3" s="303"/>
      <c r="E3" s="303"/>
      <c r="F3" s="555" t="s">
        <v>419</v>
      </c>
      <c r="G3" s="555"/>
      <c r="H3" s="555"/>
      <c r="I3" s="555"/>
      <c r="J3" s="555"/>
      <c r="K3" s="555"/>
      <c r="L3" s="555"/>
      <c r="M3" s="555"/>
      <c r="N3" s="555"/>
      <c r="O3" s="555"/>
    </row>
    <row r="4" spans="2:15" x14ac:dyDescent="0.2">
      <c r="B4" s="499"/>
      <c r="C4" s="499"/>
      <c r="D4" s="303"/>
      <c r="E4" s="303"/>
      <c r="F4" s="556" t="s">
        <v>604</v>
      </c>
      <c r="G4" s="556"/>
      <c r="H4" s="556"/>
      <c r="I4" s="556"/>
      <c r="J4" s="557" t="s">
        <v>604</v>
      </c>
      <c r="K4" s="557"/>
      <c r="L4" s="557"/>
      <c r="M4" s="557"/>
      <c r="N4" s="557"/>
      <c r="O4" s="557"/>
    </row>
    <row r="5" spans="2:15" ht="40.5" customHeight="1" x14ac:dyDescent="0.2">
      <c r="B5" s="563" t="s">
        <v>420</v>
      </c>
      <c r="C5" s="563" t="s">
        <v>421</v>
      </c>
      <c r="D5" s="563" t="s">
        <v>422</v>
      </c>
      <c r="E5" s="565" t="s">
        <v>422</v>
      </c>
      <c r="F5" s="556" t="s">
        <v>605</v>
      </c>
      <c r="G5" s="556" t="s">
        <v>606</v>
      </c>
      <c r="H5" s="556" t="s">
        <v>607</v>
      </c>
      <c r="I5" s="556" t="s">
        <v>608</v>
      </c>
      <c r="J5" s="557" t="s">
        <v>423</v>
      </c>
      <c r="K5" s="557" t="s">
        <v>609</v>
      </c>
      <c r="L5" s="557" t="s">
        <v>610</v>
      </c>
      <c r="M5" s="557"/>
      <c r="N5" s="557" t="s">
        <v>611</v>
      </c>
      <c r="O5" s="557" t="s">
        <v>612</v>
      </c>
    </row>
    <row r="6" spans="2:15" ht="24.75" customHeight="1" x14ac:dyDescent="0.2">
      <c r="B6" s="564"/>
      <c r="C6" s="564"/>
      <c r="D6" s="564"/>
      <c r="E6" s="566"/>
      <c r="F6" s="556"/>
      <c r="G6" s="556"/>
      <c r="H6" s="556"/>
      <c r="I6" s="556"/>
      <c r="J6" s="557"/>
      <c r="K6" s="557"/>
      <c r="L6" s="500" t="s">
        <v>424</v>
      </c>
      <c r="M6" s="500" t="s">
        <v>425</v>
      </c>
      <c r="N6" s="557"/>
      <c r="O6" s="557"/>
    </row>
    <row r="7" spans="2:15" ht="30" customHeight="1" x14ac:dyDescent="0.2">
      <c r="B7" s="560" t="s">
        <v>428</v>
      </c>
      <c r="C7" s="306" t="s">
        <v>1032</v>
      </c>
      <c r="D7" s="305">
        <v>15</v>
      </c>
      <c r="E7" s="184">
        <v>15</v>
      </c>
      <c r="F7" s="184">
        <v>11</v>
      </c>
      <c r="G7" s="184"/>
      <c r="H7" s="184"/>
      <c r="I7" s="308">
        <v>11</v>
      </c>
      <c r="J7" s="315"/>
      <c r="K7" s="312">
        <v>4</v>
      </c>
      <c r="L7" s="184"/>
      <c r="M7" s="184"/>
      <c r="N7" s="184">
        <v>4</v>
      </c>
      <c r="O7" s="313" t="s">
        <v>427</v>
      </c>
    </row>
    <row r="8" spans="2:15" ht="30" customHeight="1" x14ac:dyDescent="0.2">
      <c r="B8" s="561"/>
      <c r="C8" s="307" t="s">
        <v>524</v>
      </c>
      <c r="D8" s="184">
        <v>22</v>
      </c>
      <c r="E8" s="184">
        <v>20</v>
      </c>
      <c r="F8" s="184">
        <v>5</v>
      </c>
      <c r="G8" s="184"/>
      <c r="H8" s="184"/>
      <c r="I8" s="308">
        <v>5</v>
      </c>
      <c r="J8" s="310"/>
      <c r="K8" s="312">
        <v>10</v>
      </c>
      <c r="L8" s="184"/>
      <c r="M8" s="184">
        <v>5</v>
      </c>
      <c r="N8" s="184">
        <v>15</v>
      </c>
      <c r="O8" s="313"/>
    </row>
    <row r="9" spans="2:15" ht="30" customHeight="1" x14ac:dyDescent="0.2">
      <c r="B9" s="323"/>
      <c r="C9" s="307"/>
      <c r="D9" s="318"/>
      <c r="E9" s="318"/>
      <c r="F9" s="318"/>
      <c r="G9" s="318"/>
      <c r="H9" s="318"/>
      <c r="I9" s="319"/>
      <c r="J9" s="320"/>
      <c r="K9" s="482"/>
      <c r="L9" s="184"/>
      <c r="M9" s="184"/>
      <c r="N9" s="318"/>
      <c r="O9" s="502"/>
    </row>
    <row r="10" spans="2:15" ht="30" customHeight="1" x14ac:dyDescent="0.2">
      <c r="B10" s="323"/>
      <c r="C10" s="307"/>
      <c r="D10" s="318"/>
      <c r="E10" s="318"/>
      <c r="F10" s="318"/>
      <c r="G10" s="318"/>
      <c r="H10" s="318"/>
      <c r="I10" s="319"/>
      <c r="J10" s="320"/>
      <c r="K10" s="482"/>
      <c r="L10" s="184"/>
      <c r="M10" s="184"/>
      <c r="N10" s="318"/>
      <c r="O10" s="502"/>
    </row>
    <row r="11" spans="2:15" ht="30" customHeight="1" x14ac:dyDescent="0.2">
      <c r="C11" s="324" t="s">
        <v>437</v>
      </c>
      <c r="D11" s="325">
        <f>SUM(D7:D8)</f>
        <v>37</v>
      </c>
      <c r="E11" s="326">
        <f>SUM(E7:E8)</f>
        <v>35</v>
      </c>
      <c r="F11" s="326">
        <f>SUM(F7:F8)</f>
        <v>16</v>
      </c>
      <c r="G11" s="326"/>
      <c r="H11" s="326">
        <f t="shared" ref="H11:N11" si="0">SUM(H7:H8)</f>
        <v>0</v>
      </c>
      <c r="I11" s="326">
        <f t="shared" si="0"/>
        <v>16</v>
      </c>
      <c r="J11" s="326">
        <f t="shared" si="0"/>
        <v>0</v>
      </c>
      <c r="K11" s="327">
        <f t="shared" si="0"/>
        <v>14</v>
      </c>
      <c r="L11" s="328">
        <f t="shared" si="0"/>
        <v>0</v>
      </c>
      <c r="M11" s="328">
        <f t="shared" si="0"/>
        <v>5</v>
      </c>
      <c r="N11" s="326">
        <f t="shared" si="0"/>
        <v>19</v>
      </c>
    </row>
    <row r="13" spans="2:15" x14ac:dyDescent="0.2">
      <c r="I13" s="329">
        <f>I11/E11</f>
        <v>0.45714285714285713</v>
      </c>
      <c r="J13" s="329">
        <f>J11/N11</f>
        <v>0</v>
      </c>
      <c r="K13" s="329">
        <f>K11/N11</f>
        <v>0.73684210526315785</v>
      </c>
      <c r="L13" s="329">
        <f>L11/N11</f>
        <v>0</v>
      </c>
      <c r="M13" s="329">
        <f>M11/N11</f>
        <v>0.26315789473684209</v>
      </c>
    </row>
    <row r="15" spans="2:15" x14ac:dyDescent="0.2">
      <c r="I15" s="329">
        <f>I11/E11</f>
        <v>0.45714285714285713</v>
      </c>
      <c r="J15" s="329">
        <f>J11/E11</f>
        <v>0</v>
      </c>
      <c r="K15" s="329">
        <f>K11/E11</f>
        <v>0.4</v>
      </c>
      <c r="L15" s="329">
        <f>L11/E11</f>
        <v>0</v>
      </c>
      <c r="M15" s="329">
        <f>M11/E11</f>
        <v>0.14285714285714285</v>
      </c>
    </row>
    <row r="21" spans="3:5" x14ac:dyDescent="0.2">
      <c r="C21" s="360"/>
      <c r="E21" s="360"/>
    </row>
    <row r="22" spans="3:5" x14ac:dyDescent="0.2">
      <c r="C22" s="360"/>
      <c r="E22" s="360"/>
    </row>
  </sheetData>
  <mergeCells count="17">
    <mergeCell ref="B7:B8"/>
    <mergeCell ref="I5:I6"/>
    <mergeCell ref="J5:J6"/>
    <mergeCell ref="K5:K6"/>
    <mergeCell ref="L5:M5"/>
    <mergeCell ref="B5:B6"/>
    <mergeCell ref="C5:C6"/>
    <mergeCell ref="D5:D6"/>
    <mergeCell ref="E5:E6"/>
    <mergeCell ref="N5:N6"/>
    <mergeCell ref="O5:O6"/>
    <mergeCell ref="F3:O3"/>
    <mergeCell ref="F4:I4"/>
    <mergeCell ref="J4:O4"/>
    <mergeCell ref="F5:F6"/>
    <mergeCell ref="G5:G6"/>
    <mergeCell ref="H5: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MATRIZ SEGUMIENTO</vt:lpstr>
      <vt:lpstr>SCI- 2021</vt:lpstr>
      <vt:lpstr>RESUMEN</vt:lpstr>
      <vt:lpstr>Resumen Sistemas</vt:lpstr>
      <vt:lpstr>Otros Entes Ext</vt:lpstr>
      <vt:lpstr>RESUMEN_Entes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Hernandez</cp:lastModifiedBy>
  <dcterms:created xsi:type="dcterms:W3CDTF">2019-01-04T19:58:30Z</dcterms:created>
  <dcterms:modified xsi:type="dcterms:W3CDTF">2021-11-11T14:04:13Z</dcterms:modified>
</cp:coreProperties>
</file>